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6380" windowHeight="8016" activeTab="1"/>
  </bookViews>
  <sheets>
    <sheet name="К=0,8" sheetId="1" r:id="rId1"/>
    <sheet name="Сводный сметный расчет" sheetId="2" r:id="rId2"/>
  </sheets>
  <definedNames>
    <definedName name="Excel_BuiltIn_Print_Titles_1_1">'Сводный сметный расчет'!$24:$24</definedName>
    <definedName name="_xlnm.Print_Titles" localSheetId="1">'Сводный сметный расчет'!$24:$24</definedName>
    <definedName name="_xlnm.Print_Area" localSheetId="1">'Сводный сметный расчет'!$A$1:$H$145</definedName>
  </definedNames>
  <calcPr fullCalcOnLoad="1" fullPrecision="0"/>
</workbook>
</file>

<file path=xl/sharedStrings.xml><?xml version="1.0" encoding="utf-8"?>
<sst xmlns="http://schemas.openxmlformats.org/spreadsheetml/2006/main" count="172" uniqueCount="113">
  <si>
    <t>Форма № 1</t>
  </si>
  <si>
    <t xml:space="preserve">Заказчик </t>
  </si>
  <si>
    <t>(наименование организации)</t>
  </si>
  <si>
    <t>"Утвержден" «    »________________20__г.</t>
  </si>
  <si>
    <t>Сводный сметный расчет в сумме _____________ тыс. руб.</t>
  </si>
  <si>
    <t>«    »________________20__г.</t>
  </si>
  <si>
    <t xml:space="preserve">СВОДНЫЙ СМЕТНЫЙ РАСЧЕТ СТОИМОСТИ </t>
  </si>
  <si>
    <t>№ пп</t>
  </si>
  <si>
    <t>Номера сметных расчетов и смет</t>
  </si>
  <si>
    <t>Наименование глав, объектов, работ и затрат</t>
  </si>
  <si>
    <t>Сметная стоимость, тыс. руб.</t>
  </si>
  <si>
    <t>Общая сметная стоимость, тыс. руб.</t>
  </si>
  <si>
    <t>строительных работ</t>
  </si>
  <si>
    <t>монтажных работ</t>
  </si>
  <si>
    <t>оборудования, мебели, инвентаря</t>
  </si>
  <si>
    <t>прочих</t>
  </si>
  <si>
    <t>Глава 1. Подготовка территории строительства</t>
  </si>
  <si>
    <t>Итого по Главе 1</t>
  </si>
  <si>
    <t>Глава 2. Основные объекты строительства.</t>
  </si>
  <si>
    <t>Итого по Главе 2</t>
  </si>
  <si>
    <t>Глава 3. Объекты подсобного и обслуживающего назначения.</t>
  </si>
  <si>
    <t>затраты не предусматриваются</t>
  </si>
  <si>
    <t>Итого по Главе 3</t>
  </si>
  <si>
    <t>Итого по Главе 4</t>
  </si>
  <si>
    <t>Итого по Главе 5</t>
  </si>
  <si>
    <t>Итого по Главе 7</t>
  </si>
  <si>
    <t>Средства не предусмотрены</t>
  </si>
  <si>
    <t>Итого по Главам 1-7</t>
  </si>
  <si>
    <t>Письмо заказчика от 01.08.2012 г. № 1321</t>
  </si>
  <si>
    <t>Итого по Главам 1-9</t>
  </si>
  <si>
    <t>Смета</t>
  </si>
  <si>
    <t>Резерв средств на непредвиденные работы и затраты - 2 %</t>
  </si>
  <si>
    <t>Итого по сводному сметному расчету в базисных ценах на 01.01.2000 года</t>
  </si>
  <si>
    <t>Рабочая документация</t>
  </si>
  <si>
    <t>Договор №141306/09/11/960/9-4-1-5600                                    от 29.11.2011</t>
  </si>
  <si>
    <t>Затраты на технологическое присоединение к электрическим сетям (0,55/1,18)</t>
  </si>
  <si>
    <t>Затраты связанные с повторным пуском газа и потерей газа (2316,27/1,18)</t>
  </si>
  <si>
    <t>ФЗ №117-ФЗ от 07.07.2003 г.</t>
  </si>
  <si>
    <t>Главный инженер проекта</t>
  </si>
  <si>
    <t>Директор ОАО "Архитектура и градостроительство"</t>
  </si>
  <si>
    <t>Макаренко С.П.</t>
  </si>
  <si>
    <t>Глазин В.В.</t>
  </si>
  <si>
    <t xml:space="preserve">Руководитель проектной организации: </t>
  </si>
  <si>
    <t xml:space="preserve">Проектно-изыскательские работы  </t>
  </si>
  <si>
    <t>Авторский надзор (0,2%)</t>
  </si>
  <si>
    <t>Глава 5.  Объекты транспортного хозяйства и связи.</t>
  </si>
  <si>
    <t>Глава 4.  Объекты энергетического хозяйства.</t>
  </si>
  <si>
    <t>Глава 6.  Наружные сети и сооружения водоснабжения, водоотведения, теплоснабжения и газоснабжения.</t>
  </si>
  <si>
    <t>Глава 7. Благоустройство и озеленение территории.</t>
  </si>
  <si>
    <t>Глава 8. Временные здания и сооружения.</t>
  </si>
  <si>
    <t>Глава 9. Прочие работы и затраты</t>
  </si>
  <si>
    <t>Глава 10. Содержание службы заказчика. Строительный контроль</t>
  </si>
  <si>
    <t>Строительный контроль  1,4%</t>
  </si>
  <si>
    <t>Глава 11. Подготовка эксплуатационных кадров для строящегося объекта капитального строительства.</t>
  </si>
  <si>
    <t>Итого по Главам 1-8</t>
  </si>
  <si>
    <t>Итого по Главе 10</t>
  </si>
  <si>
    <t>Итого по Главе 12</t>
  </si>
  <si>
    <t>Итого по Главам 1-12</t>
  </si>
  <si>
    <t>1 км.дороги</t>
  </si>
  <si>
    <t>Строительство автомобильной дороги</t>
  </si>
  <si>
    <t>ГСН 81-05-01-2001   п.4.1.3</t>
  </si>
  <si>
    <t>Временные здания и сооружения 1,5%</t>
  </si>
  <si>
    <t>Техническая рекультивация</t>
  </si>
  <si>
    <t>Электроосвещение а/д</t>
  </si>
  <si>
    <t>Итого по главе 8</t>
  </si>
  <si>
    <t>ЛСР № 01-01</t>
  </si>
  <si>
    <t>ЛСР № 01-02</t>
  </si>
  <si>
    <t>ЛСР № 02-01</t>
  </si>
  <si>
    <t>ЛСР № 04-01</t>
  </si>
  <si>
    <t xml:space="preserve">  Строительство дороги к детскому саду по ул.Транспортная, 24, в с.Дмитриадовка                                                                                                                                                                                                                </t>
  </si>
  <si>
    <t>Администрация Новобессергеневского сельского поселения</t>
  </si>
  <si>
    <t>Письмо заказчика  №1449  от  18.09.2013г</t>
  </si>
  <si>
    <t>МК № 74 от 26.08.2013 г.</t>
  </si>
  <si>
    <t>Сердюченко В.В.</t>
  </si>
  <si>
    <t>Составлена в ценах по состоянию на 01.01.2000г. с пересчетом в текущие цены на IV кв. 2014г.</t>
  </si>
  <si>
    <t>ЛСР № 01-03</t>
  </si>
  <si>
    <t>Пересчет сметной стоимости в текущие цены по состоянию на IV квартал 2014 г.</t>
  </si>
  <si>
    <t>Итого в текущих ценах на IV квартал 2014 г.</t>
  </si>
  <si>
    <t>Всего по сводному сметному расчету в ценах по состоянию на IV квартал 2014 г.</t>
  </si>
  <si>
    <t>Письмо Министерства строительства, архитектуры и территориального развития Ростовской области № 26/5310  от 01.12.2014г., № 26/5234  от 25.11.2014г., № 25374-ЮР/08 от 13.11.2014г.</t>
  </si>
  <si>
    <t>Разбивка трассы</t>
  </si>
  <si>
    <t>Организация движения на период производства работ</t>
  </si>
  <si>
    <t>ЛСР № 02-02</t>
  </si>
  <si>
    <t>ЛСР № 02-03</t>
  </si>
  <si>
    <t>ЛСР № 02-04</t>
  </si>
  <si>
    <t>Глава 12. Публичный технологический и ценовой аудит, проектные и изыскательские работы.</t>
  </si>
  <si>
    <t>Устройство водопропускного лотка</t>
  </si>
  <si>
    <t>Устройство водоотводного лотка</t>
  </si>
  <si>
    <t>Обустройство дороги</t>
  </si>
  <si>
    <t>ЛСР № 02-05</t>
  </si>
  <si>
    <t>Установка ограждения</t>
  </si>
  <si>
    <t>Проектно-изыскательские работы 298,99/3,70</t>
  </si>
  <si>
    <t>ЛСР № 01-04</t>
  </si>
  <si>
    <t>Подготовительные работы</t>
  </si>
  <si>
    <t>ЛСР № 02-06</t>
  </si>
  <si>
    <t>Земляные работы</t>
  </si>
  <si>
    <t>в т.ч. ТСНБ</t>
  </si>
  <si>
    <t xml:space="preserve">          ФСНБ</t>
  </si>
  <si>
    <t>Прямые затраты для строительных работ с использованием расценок разделов 02 и 03 сборника №8 "Электротехнические установки)</t>
  </si>
  <si>
    <t>Письмо Мин.регион.разв РФ от 20.08.2010г. № 30424-КК/08</t>
  </si>
  <si>
    <t>Номер локальной сметы</t>
  </si>
  <si>
    <t>Наименование сметы</t>
  </si>
  <si>
    <t>Прямые затраты, руб.</t>
  </si>
  <si>
    <t>Итого :</t>
  </si>
  <si>
    <t>04-01</t>
  </si>
  <si>
    <t xml:space="preserve">Итого прямые затраты с учетом вр. зд.(1,5%), непредвиденных работ и затрат(2%) </t>
  </si>
  <si>
    <t>Электроосвещение автомобильной дороги (п.9,10,11,17,18,19,37,38,39)</t>
  </si>
  <si>
    <t>Расчет №1</t>
  </si>
  <si>
    <t xml:space="preserve"> Глава Новобессергеневского сельского поселения</t>
  </si>
  <si>
    <t xml:space="preserve">Пересчет стоимости в текущий уровень цен; 
ТСНБ СМР — 6,11; 
ФСНБ СМР - 5,75;
прочие —9,03; 
Расчет строительных работ:
ТСНБ (91,26*6,11=557,60) 
ФСНБ (4,83*5,75=27,77)
Расчет монтажных работ: 
ТСНБм (2,54-1,86*1,015*1,02 +1,86*0,8*1,15*1,02)*6,11=13,17
ФСНБм (1,34*5,75=7,70)                                                                                                                                                                                                                                                                                                Расчет прочих:((84,06-0,03*1,02)-80,81)*9,03=29,07)                                                    </t>
  </si>
  <si>
    <t>Разбивка трассы (0,03*1,266*1,02*3,76=0,15)</t>
  </si>
  <si>
    <t>НДС-18%   без п.14</t>
  </si>
  <si>
    <t>МДС 81-35.2004          п. 4.96,  Письмо заказчика  № 1449  от  18.09.2013г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</si>
</sst>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000"/>
    <numFmt numFmtId="170" formatCode="0.00000"/>
    <numFmt numFmtId="171" formatCode="0.0"/>
    <numFmt numFmtId="172" formatCode="#,##0.0"/>
  </numFmts>
  <fonts count="35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2"/>
    </font>
    <font>
      <sz val="8"/>
      <name val="Arial Cyr"/>
      <family val="2"/>
    </font>
    <font>
      <b/>
      <sz val="8"/>
      <name val="Verdana"/>
      <family val="2"/>
    </font>
    <font>
      <sz val="9"/>
      <name val="Arial Cyr"/>
      <family val="0"/>
    </font>
    <font>
      <sz val="10"/>
      <name val="Times New Roman Cyr"/>
      <family val="1"/>
    </font>
    <font>
      <sz val="14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13"/>
      <name val="Arial"/>
      <family val="2"/>
    </font>
    <font>
      <b/>
      <i/>
      <u val="single"/>
      <sz val="12"/>
      <name val="Arial Cyr"/>
      <family val="0"/>
    </font>
    <font>
      <b/>
      <sz val="14"/>
      <name val="Arial Cyr"/>
      <family val="0"/>
    </font>
    <font>
      <b/>
      <sz val="14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165">
    <xf numFmtId="0" fontId="0" fillId="0" borderId="0" xfId="0" applyAlignment="1">
      <alignment/>
    </xf>
    <xf numFmtId="0" fontId="19" fillId="0" borderId="0" xfId="0" applyFont="1" applyFill="1" applyAlignment="1">
      <alignment horizontal="center" vertical="top"/>
    </xf>
    <xf numFmtId="49" fontId="19" fillId="0" borderId="0" xfId="0" applyNumberFormat="1" applyFont="1" applyFill="1" applyAlignment="1">
      <alignment horizontal="left" vertical="top"/>
    </xf>
    <xf numFmtId="0" fontId="19" fillId="0" borderId="0" xfId="0" applyFont="1" applyFill="1" applyAlignment="1">
      <alignment horizontal="left" vertical="top"/>
    </xf>
    <xf numFmtId="0" fontId="19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right"/>
    </xf>
    <xf numFmtId="0" fontId="19" fillId="0" borderId="10" xfId="0" applyFont="1" applyFill="1" applyBorder="1" applyAlignment="1">
      <alignment horizontal="left" vertical="top"/>
    </xf>
    <xf numFmtId="0" fontId="19" fillId="0" borderId="10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right" vertical="top"/>
    </xf>
    <xf numFmtId="0" fontId="19" fillId="0" borderId="0" xfId="0" applyFont="1" applyFill="1" applyAlignment="1">
      <alignment horizontal="right" vertical="center"/>
    </xf>
    <xf numFmtId="0" fontId="19" fillId="0" borderId="0" xfId="0" applyFont="1" applyFill="1" applyAlignment="1">
      <alignment horizontal="left" vertical="center"/>
    </xf>
    <xf numFmtId="0" fontId="20" fillId="0" borderId="0" xfId="0" applyFont="1" applyFill="1" applyAlignment="1">
      <alignment horizontal="center" vertical="center"/>
    </xf>
    <xf numFmtId="0" fontId="22" fillId="0" borderId="0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/>
    </xf>
    <xf numFmtId="49" fontId="19" fillId="0" borderId="12" xfId="0" applyNumberFormat="1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horizontal="center" vertical="top"/>
    </xf>
    <xf numFmtId="49" fontId="19" fillId="0" borderId="16" xfId="0" applyNumberFormat="1" applyFont="1" applyFill="1" applyBorder="1" applyAlignment="1">
      <alignment horizontal="left" vertical="top" wrapText="1"/>
    </xf>
    <xf numFmtId="0" fontId="19" fillId="0" borderId="17" xfId="0" applyFont="1" applyFill="1" applyBorder="1" applyAlignment="1">
      <alignment horizontal="left" vertical="top" wrapText="1"/>
    </xf>
    <xf numFmtId="2" fontId="19" fillId="0" borderId="17" xfId="0" applyNumberFormat="1" applyFont="1" applyFill="1" applyBorder="1" applyAlignment="1">
      <alignment horizontal="right" vertical="top" wrapText="1"/>
    </xf>
    <xf numFmtId="0" fontId="19" fillId="0" borderId="17" xfId="0" applyFont="1" applyFill="1" applyBorder="1" applyAlignment="1">
      <alignment horizontal="right" vertical="top"/>
    </xf>
    <xf numFmtId="0" fontId="19" fillId="0" borderId="17" xfId="0" applyFont="1" applyFill="1" applyBorder="1" applyAlignment="1">
      <alignment horizontal="center" vertical="top" wrapText="1"/>
    </xf>
    <xf numFmtId="2" fontId="19" fillId="0" borderId="17" xfId="0" applyNumberFormat="1" applyFont="1" applyFill="1" applyBorder="1" applyAlignment="1">
      <alignment horizontal="right" vertical="top"/>
    </xf>
    <xf numFmtId="0" fontId="19" fillId="0" borderId="17" xfId="0" applyFont="1" applyFill="1" applyBorder="1" applyAlignment="1">
      <alignment horizontal="center" vertical="top"/>
    </xf>
    <xf numFmtId="49" fontId="19" fillId="0" borderId="16" xfId="0" applyNumberFormat="1" applyFont="1" applyFill="1" applyBorder="1" applyAlignment="1">
      <alignment horizontal="left" vertical="top"/>
    </xf>
    <xf numFmtId="0" fontId="0" fillId="0" borderId="0" xfId="0" applyFont="1" applyFill="1" applyAlignment="1">
      <alignment/>
    </xf>
    <xf numFmtId="0" fontId="19" fillId="0" borderId="17" xfId="0" applyFont="1" applyFill="1" applyBorder="1" applyAlignment="1">
      <alignment horizontal="right" vertical="top" wrapText="1"/>
    </xf>
    <xf numFmtId="0" fontId="20" fillId="0" borderId="17" xfId="0" applyFont="1" applyFill="1" applyBorder="1" applyAlignment="1">
      <alignment horizontal="left" vertical="top" wrapText="1"/>
    </xf>
    <xf numFmtId="2" fontId="20" fillId="0" borderId="17" xfId="0" applyNumberFormat="1" applyFont="1" applyFill="1" applyBorder="1" applyAlignment="1">
      <alignment horizontal="right" vertical="top" wrapText="1"/>
    </xf>
    <xf numFmtId="0" fontId="19" fillId="0" borderId="18" xfId="0" applyFont="1" applyFill="1" applyBorder="1" applyAlignment="1">
      <alignment horizontal="left" vertical="top" wrapText="1"/>
    </xf>
    <xf numFmtId="2" fontId="19" fillId="0" borderId="18" xfId="0" applyNumberFormat="1" applyFont="1" applyFill="1" applyBorder="1" applyAlignment="1">
      <alignment horizontal="right" vertical="top" wrapText="1"/>
    </xf>
    <xf numFmtId="0" fontId="24" fillId="0" borderId="18" xfId="0" applyFont="1" applyFill="1" applyBorder="1" applyAlignment="1">
      <alignment vertical="top" wrapText="1"/>
    </xf>
    <xf numFmtId="49" fontId="20" fillId="0" borderId="16" xfId="0" applyNumberFormat="1" applyFont="1" applyFill="1" applyBorder="1" applyAlignment="1">
      <alignment horizontal="left" vertical="top"/>
    </xf>
    <xf numFmtId="2" fontId="20" fillId="0" borderId="18" xfId="0" applyNumberFormat="1" applyFont="1" applyFill="1" applyBorder="1" applyAlignment="1">
      <alignment horizontal="right" vertical="top" wrapText="1"/>
    </xf>
    <xf numFmtId="0" fontId="23" fillId="0" borderId="0" xfId="0" applyFont="1" applyFill="1" applyAlignment="1">
      <alignment/>
    </xf>
    <xf numFmtId="2" fontId="20" fillId="0" borderId="17" xfId="0" applyNumberFormat="1" applyFont="1" applyFill="1" applyBorder="1" applyAlignment="1">
      <alignment horizontal="right" vertical="top"/>
    </xf>
    <xf numFmtId="49" fontId="19" fillId="0" borderId="16" xfId="0" applyNumberFormat="1" applyFont="1" applyFill="1" applyBorder="1" applyAlignment="1">
      <alignment horizontal="center" vertical="center" wrapText="1"/>
    </xf>
    <xf numFmtId="49" fontId="20" fillId="0" borderId="16" xfId="0" applyNumberFormat="1" applyFont="1" applyFill="1" applyBorder="1" applyAlignment="1">
      <alignment vertical="top" wrapText="1"/>
    </xf>
    <xf numFmtId="0" fontId="19" fillId="0" borderId="19" xfId="0" applyFont="1" applyFill="1" applyBorder="1" applyAlignment="1">
      <alignment horizontal="center" vertical="top"/>
    </xf>
    <xf numFmtId="49" fontId="19" fillId="0" borderId="20" xfId="0" applyNumberFormat="1" applyFont="1" applyFill="1" applyBorder="1" applyAlignment="1">
      <alignment horizontal="left" vertical="top"/>
    </xf>
    <xf numFmtId="0" fontId="20" fillId="0" borderId="19" xfId="0" applyFont="1" applyFill="1" applyBorder="1" applyAlignment="1">
      <alignment horizontal="left" vertical="top" wrapText="1"/>
    </xf>
    <xf numFmtId="2" fontId="20" fillId="0" borderId="19" xfId="0" applyNumberFormat="1" applyFont="1" applyFill="1" applyBorder="1" applyAlignment="1">
      <alignment horizontal="right" vertical="top" wrapText="1"/>
    </xf>
    <xf numFmtId="0" fontId="19" fillId="0" borderId="18" xfId="0" applyFont="1" applyFill="1" applyBorder="1" applyAlignment="1">
      <alignment horizontal="center" vertical="top"/>
    </xf>
    <xf numFmtId="49" fontId="19" fillId="0" borderId="18" xfId="0" applyNumberFormat="1" applyFont="1" applyFill="1" applyBorder="1" applyAlignment="1">
      <alignment horizontal="left" vertical="top"/>
    </xf>
    <xf numFmtId="0" fontId="19" fillId="0" borderId="18" xfId="0" applyFont="1" applyFill="1" applyBorder="1" applyAlignment="1">
      <alignment horizontal="left" vertical="top"/>
    </xf>
    <xf numFmtId="0" fontId="19" fillId="0" borderId="18" xfId="0" applyFont="1" applyFill="1" applyBorder="1" applyAlignment="1">
      <alignment horizontal="right" vertical="top"/>
    </xf>
    <xf numFmtId="0" fontId="19" fillId="0" borderId="0" xfId="0" applyFont="1" applyFill="1" applyBorder="1" applyAlignment="1">
      <alignment horizontal="left" wrapText="1"/>
    </xf>
    <xf numFmtId="2" fontId="20" fillId="0" borderId="0" xfId="0" applyNumberFormat="1" applyFont="1" applyFill="1" applyBorder="1" applyAlignment="1">
      <alignment horizontal="right" vertical="top" wrapText="1"/>
    </xf>
    <xf numFmtId="2" fontId="20" fillId="0" borderId="21" xfId="0" applyNumberFormat="1" applyFont="1" applyFill="1" applyBorder="1" applyAlignment="1">
      <alignment horizontal="right" vertical="top" wrapText="1"/>
    </xf>
    <xf numFmtId="0" fontId="19" fillId="0" borderId="0" xfId="0" applyFont="1" applyFill="1" applyBorder="1" applyAlignment="1">
      <alignment horizontal="left"/>
    </xf>
    <xf numFmtId="49" fontId="19" fillId="0" borderId="0" xfId="0" applyNumberFormat="1" applyFont="1" applyFill="1" applyBorder="1" applyAlignment="1">
      <alignment horizontal="left" vertical="top"/>
    </xf>
    <xf numFmtId="0" fontId="20" fillId="0" borderId="0" xfId="0" applyFont="1" applyFill="1" applyBorder="1" applyAlignment="1">
      <alignment horizontal="left" vertical="top" wrapText="1"/>
    </xf>
    <xf numFmtId="49" fontId="19" fillId="0" borderId="0" xfId="0" applyNumberFormat="1" applyFont="1" applyFill="1" applyBorder="1" applyAlignment="1">
      <alignment horizontal="right" vertical="top"/>
    </xf>
    <xf numFmtId="0" fontId="19" fillId="0" borderId="0" xfId="0" applyFont="1" applyFill="1" applyBorder="1" applyAlignment="1">
      <alignment horizontal="left" vertical="top"/>
    </xf>
    <xf numFmtId="0" fontId="19" fillId="0" borderId="21" xfId="0" applyFont="1" applyFill="1" applyBorder="1" applyAlignment="1">
      <alignment horizontal="right" vertical="top"/>
    </xf>
    <xf numFmtId="0" fontId="19" fillId="0" borderId="0" xfId="0" applyFont="1" applyFill="1" applyBorder="1" applyAlignment="1">
      <alignment horizontal="right" vertical="top"/>
    </xf>
    <xf numFmtId="0" fontId="0" fillId="0" borderId="0" xfId="0" applyFont="1" applyFill="1" applyBorder="1" applyAlignment="1">
      <alignment horizontal="left" vertical="top"/>
    </xf>
    <xf numFmtId="0" fontId="0" fillId="0" borderId="0" xfId="0" applyFont="1" applyFill="1" applyAlignment="1">
      <alignment horizontal="center"/>
    </xf>
    <xf numFmtId="2" fontId="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2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49" fontId="20" fillId="0" borderId="18" xfId="0" applyNumberFormat="1" applyFont="1" applyFill="1" applyBorder="1" applyAlignment="1">
      <alignment horizontal="left" vertical="top"/>
    </xf>
    <xf numFmtId="0" fontId="19" fillId="0" borderId="18" xfId="0" applyFont="1" applyFill="1" applyBorder="1" applyAlignment="1">
      <alignment horizontal="center" vertical="top" wrapText="1"/>
    </xf>
    <xf numFmtId="0" fontId="19" fillId="0" borderId="18" xfId="0" applyFont="1" applyFill="1" applyBorder="1" applyAlignment="1">
      <alignment horizontal="right" vertical="top" wrapText="1"/>
    </xf>
    <xf numFmtId="2" fontId="19" fillId="0" borderId="17" xfId="0" applyNumberFormat="1" applyFont="1" applyFill="1" applyBorder="1" applyAlignment="1">
      <alignment horizontal="right"/>
    </xf>
    <xf numFmtId="0" fontId="19" fillId="0" borderId="22" xfId="0" applyFont="1" applyFill="1" applyBorder="1" applyAlignment="1">
      <alignment horizontal="center" vertical="top"/>
    </xf>
    <xf numFmtId="0" fontId="19" fillId="0" borderId="15" xfId="0" applyFont="1" applyFill="1" applyBorder="1" applyAlignment="1">
      <alignment horizontal="center" vertical="top" wrapText="1"/>
    </xf>
    <xf numFmtId="49" fontId="19" fillId="0" borderId="23" xfId="0" applyNumberFormat="1" applyFont="1" applyFill="1" applyBorder="1" applyAlignment="1">
      <alignment horizontal="left" vertical="top" wrapText="1"/>
    </xf>
    <xf numFmtId="0" fontId="19" fillId="0" borderId="15" xfId="0" applyFont="1" applyFill="1" applyBorder="1" applyAlignment="1">
      <alignment horizontal="left" vertical="top" wrapText="1"/>
    </xf>
    <xf numFmtId="0" fontId="19" fillId="0" borderId="15" xfId="0" applyFont="1" applyFill="1" applyBorder="1" applyAlignment="1">
      <alignment horizontal="right" vertical="top" wrapText="1"/>
    </xf>
    <xf numFmtId="0" fontId="19" fillId="0" borderId="15" xfId="0" applyFont="1" applyFill="1" applyBorder="1" applyAlignment="1">
      <alignment horizontal="right" vertical="top"/>
    </xf>
    <xf numFmtId="0" fontId="20" fillId="0" borderId="18" xfId="0" applyFont="1" applyFill="1" applyBorder="1" applyAlignment="1">
      <alignment horizontal="left" vertical="top" wrapText="1"/>
    </xf>
    <xf numFmtId="49" fontId="19" fillId="0" borderId="18" xfId="0" applyNumberFormat="1" applyFont="1" applyFill="1" applyBorder="1" applyAlignment="1">
      <alignment horizontal="left" vertical="top" wrapText="1"/>
    </xf>
    <xf numFmtId="2" fontId="19" fillId="0" borderId="18" xfId="0" applyNumberFormat="1" applyFont="1" applyFill="1" applyBorder="1" applyAlignment="1">
      <alignment horizontal="right" vertical="top"/>
    </xf>
    <xf numFmtId="2" fontId="0" fillId="0" borderId="18" xfId="0" applyNumberFormat="1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19" fillId="0" borderId="24" xfId="0" applyFont="1" applyFill="1" applyBorder="1" applyAlignment="1">
      <alignment horizontal="right" vertical="top"/>
    </xf>
    <xf numFmtId="2" fontId="20" fillId="0" borderId="25" xfId="0" applyNumberFormat="1" applyFont="1" applyFill="1" applyBorder="1" applyAlignment="1">
      <alignment horizontal="right" vertical="top" wrapText="1"/>
    </xf>
    <xf numFmtId="2" fontId="20" fillId="0" borderId="25" xfId="0" applyNumberFormat="1" applyFont="1" applyFill="1" applyBorder="1" applyAlignment="1">
      <alignment horizontal="right" vertical="top"/>
    </xf>
    <xf numFmtId="49" fontId="19" fillId="0" borderId="23" xfId="0" applyNumberFormat="1" applyFont="1" applyFill="1" applyBorder="1" applyAlignment="1">
      <alignment horizontal="left" vertical="top"/>
    </xf>
    <xf numFmtId="2" fontId="19" fillId="0" borderId="15" xfId="0" applyNumberFormat="1" applyFont="1" applyFill="1" applyBorder="1" applyAlignment="1">
      <alignment horizontal="right" vertical="top"/>
    </xf>
    <xf numFmtId="2" fontId="19" fillId="0" borderId="18" xfId="0" applyNumberFormat="1" applyFont="1" applyFill="1" applyBorder="1" applyAlignment="1">
      <alignment vertical="top" wrapText="1"/>
    </xf>
    <xf numFmtId="0" fontId="19" fillId="0" borderId="19" xfId="0" applyFont="1" applyFill="1" applyBorder="1" applyAlignment="1">
      <alignment horizontal="center" vertical="top" wrapText="1"/>
    </xf>
    <xf numFmtId="0" fontId="19" fillId="0" borderId="25" xfId="0" applyFont="1" applyFill="1" applyBorder="1" applyAlignment="1">
      <alignment horizontal="center" vertical="top" wrapText="1"/>
    </xf>
    <xf numFmtId="0" fontId="0" fillId="0" borderId="0" xfId="52" applyFill="1" applyAlignment="1">
      <alignment horizontal="center"/>
      <protection/>
    </xf>
    <xf numFmtId="0" fontId="0" fillId="0" borderId="0" xfId="52" applyFill="1">
      <alignment/>
      <protection/>
    </xf>
    <xf numFmtId="0" fontId="0" fillId="0" borderId="0" xfId="52" applyFill="1" applyAlignment="1">
      <alignment horizontal="center" wrapText="1"/>
      <protection/>
    </xf>
    <xf numFmtId="0" fontId="29" fillId="0" borderId="18" xfId="52" applyFont="1" applyFill="1" applyBorder="1" applyAlignment="1">
      <alignment horizontal="center" wrapText="1"/>
      <protection/>
    </xf>
    <xf numFmtId="0" fontId="29" fillId="0" borderId="18" xfId="52" applyFont="1" applyFill="1" applyBorder="1" applyAlignment="1">
      <alignment horizontal="center"/>
      <protection/>
    </xf>
    <xf numFmtId="0" fontId="30" fillId="0" borderId="0" xfId="52" applyFont="1" applyFill="1">
      <alignment/>
      <protection/>
    </xf>
    <xf numFmtId="49" fontId="31" fillId="0" borderId="18" xfId="52" applyNumberFormat="1" applyFont="1" applyFill="1" applyBorder="1" applyAlignment="1">
      <alignment horizontal="center"/>
      <protection/>
    </xf>
    <xf numFmtId="0" fontId="31" fillId="0" borderId="26" xfId="52" applyFont="1" applyFill="1" applyBorder="1" applyAlignment="1">
      <alignment wrapText="1"/>
      <protection/>
    </xf>
    <xf numFmtId="4" fontId="31" fillId="0" borderId="18" xfId="52" applyNumberFormat="1" applyFont="1" applyFill="1" applyBorder="1" applyAlignment="1">
      <alignment horizontal="center"/>
      <protection/>
    </xf>
    <xf numFmtId="0" fontId="32" fillId="0" borderId="0" xfId="52" applyFont="1" applyFill="1">
      <alignment/>
      <protection/>
    </xf>
    <xf numFmtId="0" fontId="30" fillId="0" borderId="26" xfId="52" applyFont="1" applyFill="1" applyBorder="1" applyAlignment="1">
      <alignment horizontal="center"/>
      <protection/>
    </xf>
    <xf numFmtId="41" fontId="33" fillId="0" borderId="18" xfId="52" applyNumberFormat="1" applyFont="1" applyFill="1" applyBorder="1" applyAlignment="1">
      <alignment horizontal="right"/>
      <protection/>
    </xf>
    <xf numFmtId="172" fontId="34" fillId="0" borderId="27" xfId="52" applyNumberFormat="1" applyFont="1" applyFill="1" applyBorder="1" applyAlignment="1">
      <alignment horizontal="center"/>
      <protection/>
    </xf>
    <xf numFmtId="4" fontId="34" fillId="0" borderId="27" xfId="52" applyNumberFormat="1" applyFont="1" applyFill="1" applyBorder="1" applyAlignment="1">
      <alignment horizontal="center"/>
      <protection/>
    </xf>
    <xf numFmtId="0" fontId="25" fillId="0" borderId="0" xfId="0" applyFont="1" applyFill="1" applyAlignment="1">
      <alignment/>
    </xf>
    <xf numFmtId="2" fontId="27" fillId="0" borderId="18" xfId="0" applyNumberFormat="1" applyFont="1" applyFill="1" applyBorder="1" applyAlignment="1">
      <alignment horizontal="left" wrapText="1"/>
    </xf>
    <xf numFmtId="3" fontId="25" fillId="0" borderId="0" xfId="0" applyNumberFormat="1" applyFont="1" applyFill="1" applyAlignment="1">
      <alignment/>
    </xf>
    <xf numFmtId="2" fontId="19" fillId="0" borderId="28" xfId="0" applyNumberFormat="1" applyFont="1" applyFill="1" applyBorder="1" applyAlignment="1">
      <alignment horizontal="right" vertical="top" wrapText="1"/>
    </xf>
    <xf numFmtId="49" fontId="19" fillId="0" borderId="20" xfId="0" applyNumberFormat="1" applyFont="1" applyFill="1" applyBorder="1" applyAlignment="1">
      <alignment horizontal="left" vertical="top" wrapText="1"/>
    </xf>
    <xf numFmtId="2" fontId="19" fillId="0" borderId="19" xfId="0" applyNumberFormat="1" applyFont="1" applyFill="1" applyBorder="1" applyAlignment="1">
      <alignment horizontal="right" vertical="top" wrapText="1"/>
    </xf>
    <xf numFmtId="0" fontId="19" fillId="0" borderId="19" xfId="0" applyFont="1" applyFill="1" applyBorder="1" applyAlignment="1">
      <alignment horizontal="right" vertical="top"/>
    </xf>
    <xf numFmtId="3" fontId="0" fillId="0" borderId="0" xfId="0" applyNumberFormat="1" applyFont="1" applyFill="1" applyAlignment="1">
      <alignment/>
    </xf>
    <xf numFmtId="49" fontId="19" fillId="0" borderId="10" xfId="0" applyNumberFormat="1" applyFont="1" applyFill="1" applyBorder="1" applyAlignment="1">
      <alignment horizontal="left" vertical="top" wrapText="1"/>
    </xf>
    <xf numFmtId="49" fontId="19" fillId="0" borderId="0" xfId="0" applyNumberFormat="1" applyFont="1" applyFill="1" applyBorder="1" applyAlignment="1">
      <alignment horizontal="left" vertical="top" wrapText="1"/>
    </xf>
    <xf numFmtId="0" fontId="19" fillId="0" borderId="22" xfId="0" applyFont="1" applyFill="1" applyBorder="1" applyAlignment="1">
      <alignment horizontal="right" vertical="top"/>
    </xf>
    <xf numFmtId="2" fontId="19" fillId="0" borderId="22" xfId="0" applyNumberFormat="1" applyFont="1" applyFill="1" applyBorder="1" applyAlignment="1">
      <alignment horizontal="right" vertical="top" wrapText="1"/>
    </xf>
    <xf numFmtId="2" fontId="19" fillId="0" borderId="22" xfId="0" applyNumberFormat="1" applyFont="1" applyFill="1" applyBorder="1" applyAlignment="1">
      <alignment horizontal="right" vertical="top"/>
    </xf>
    <xf numFmtId="0" fontId="19" fillId="0" borderId="17" xfId="0" applyFont="1" applyFill="1" applyBorder="1" applyAlignment="1">
      <alignment horizontal="center" vertical="center" wrapText="1"/>
    </xf>
    <xf numFmtId="49" fontId="19" fillId="0" borderId="16" xfId="0" applyNumberFormat="1" applyFont="1" applyFill="1" applyBorder="1" applyAlignment="1">
      <alignment horizontal="left" vertical="center" wrapText="1"/>
    </xf>
    <xf numFmtId="0" fontId="0" fillId="0" borderId="0" xfId="0" applyFont="1" applyFill="1" applyAlignment="1">
      <alignment vertical="center"/>
    </xf>
    <xf numFmtId="2" fontId="27" fillId="0" borderId="22" xfId="0" applyNumberFormat="1" applyFont="1" applyFill="1" applyBorder="1" applyAlignment="1">
      <alignment horizontal="left" wrapText="1"/>
    </xf>
    <xf numFmtId="0" fontId="28" fillId="0" borderId="0" xfId="52" applyFont="1" applyFill="1" applyAlignment="1">
      <alignment horizontal="center"/>
      <protection/>
    </xf>
    <xf numFmtId="0" fontId="28" fillId="0" borderId="0" xfId="52" applyFont="1" applyFill="1" applyBorder="1" applyAlignment="1">
      <alignment horizontal="center" wrapText="1"/>
      <protection/>
    </xf>
    <xf numFmtId="0" fontId="20" fillId="0" borderId="29" xfId="0" applyFont="1" applyFill="1" applyBorder="1" applyAlignment="1">
      <alignment horizontal="left" vertical="top" wrapText="1"/>
    </xf>
    <xf numFmtId="0" fontId="20" fillId="0" borderId="16" xfId="0" applyFont="1" applyFill="1" applyBorder="1" applyAlignment="1">
      <alignment horizontal="left" vertical="top" wrapText="1"/>
    </xf>
    <xf numFmtId="0" fontId="19" fillId="0" borderId="17" xfId="0" applyFont="1" applyFill="1" applyBorder="1" applyAlignment="1">
      <alignment horizontal="center" vertical="top" wrapText="1"/>
    </xf>
    <xf numFmtId="0" fontId="19" fillId="0" borderId="17" xfId="0" applyFont="1" applyFill="1" applyBorder="1" applyAlignment="1">
      <alignment horizontal="center" vertical="top"/>
    </xf>
    <xf numFmtId="0" fontId="20" fillId="0" borderId="18" xfId="0" applyFont="1" applyFill="1" applyBorder="1" applyAlignment="1">
      <alignment horizontal="left" vertical="top" wrapText="1"/>
    </xf>
    <xf numFmtId="0" fontId="20" fillId="0" borderId="18" xfId="0" applyFont="1" applyFill="1" applyBorder="1" applyAlignment="1">
      <alignment horizontal="left" vertical="center" wrapText="1"/>
    </xf>
    <xf numFmtId="0" fontId="20" fillId="0" borderId="23" xfId="0" applyFont="1" applyFill="1" applyBorder="1" applyAlignment="1">
      <alignment horizontal="left" vertical="top" wrapText="1"/>
    </xf>
    <xf numFmtId="0" fontId="19" fillId="0" borderId="19" xfId="0" applyFont="1" applyFill="1" applyBorder="1" applyAlignment="1">
      <alignment horizontal="center" vertical="center" wrapText="1"/>
    </xf>
    <xf numFmtId="0" fontId="19" fillId="0" borderId="30" xfId="0" applyFont="1" applyFill="1" applyBorder="1" applyAlignment="1">
      <alignment horizontal="center" vertical="center" wrapText="1"/>
    </xf>
    <xf numFmtId="0" fontId="19" fillId="0" borderId="25" xfId="0" applyFont="1" applyFill="1" applyBorder="1" applyAlignment="1">
      <alignment horizontal="center" vertical="center" wrapText="1"/>
    </xf>
    <xf numFmtId="0" fontId="19" fillId="0" borderId="31" xfId="0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center" vertical="top" wrapText="1"/>
    </xf>
    <xf numFmtId="0" fontId="20" fillId="0" borderId="0" xfId="0" applyFont="1" applyFill="1" applyBorder="1" applyAlignment="1">
      <alignment horizontal="center" vertical="center" wrapText="1"/>
    </xf>
    <xf numFmtId="49" fontId="19" fillId="0" borderId="0" xfId="0" applyNumberFormat="1" applyFont="1" applyFill="1" applyBorder="1" applyAlignment="1">
      <alignment horizontal="right" vertical="top"/>
    </xf>
    <xf numFmtId="49" fontId="19" fillId="0" borderId="0" xfId="0" applyNumberFormat="1" applyFont="1" applyFill="1" applyBorder="1" applyAlignment="1">
      <alignment horizontal="right" wrapText="1"/>
    </xf>
    <xf numFmtId="0" fontId="19" fillId="0" borderId="18" xfId="0" applyFont="1" applyFill="1" applyBorder="1" applyAlignment="1">
      <alignment horizontal="center" vertical="top"/>
    </xf>
    <xf numFmtId="0" fontId="19" fillId="0" borderId="19" xfId="0" applyFont="1" applyFill="1" applyBorder="1" applyAlignment="1">
      <alignment horizontal="left" vertical="top" wrapText="1"/>
    </xf>
    <xf numFmtId="0" fontId="19" fillId="0" borderId="25" xfId="0" applyFont="1" applyFill="1" applyBorder="1" applyAlignment="1">
      <alignment horizontal="left" vertical="top" wrapText="1"/>
    </xf>
    <xf numFmtId="0" fontId="19" fillId="0" borderId="15" xfId="0" applyFont="1" applyFill="1" applyBorder="1" applyAlignment="1">
      <alignment horizontal="left" vertical="top" wrapText="1"/>
    </xf>
    <xf numFmtId="49" fontId="19" fillId="0" borderId="19" xfId="0" applyNumberFormat="1" applyFont="1" applyFill="1" applyBorder="1" applyAlignment="1">
      <alignment horizontal="center" vertical="top" wrapText="1"/>
    </xf>
    <xf numFmtId="49" fontId="19" fillId="0" borderId="25" xfId="0" applyNumberFormat="1" applyFont="1" applyFill="1" applyBorder="1" applyAlignment="1">
      <alignment horizontal="center" vertical="top" wrapText="1"/>
    </xf>
    <xf numFmtId="49" fontId="19" fillId="0" borderId="15" xfId="0" applyNumberFormat="1" applyFont="1" applyFill="1" applyBorder="1" applyAlignment="1">
      <alignment horizontal="center" vertical="top" wrapText="1"/>
    </xf>
    <xf numFmtId="0" fontId="19" fillId="0" borderId="32" xfId="0" applyFont="1" applyFill="1" applyBorder="1" applyAlignment="1">
      <alignment horizontal="center" vertical="center" wrapText="1"/>
    </xf>
    <xf numFmtId="49" fontId="19" fillId="0" borderId="30" xfId="0" applyNumberFormat="1" applyFont="1" applyFill="1" applyBorder="1" applyAlignment="1">
      <alignment horizontal="center" vertical="center" wrapText="1"/>
    </xf>
    <xf numFmtId="0" fontId="19" fillId="0" borderId="33" xfId="0" applyFont="1" applyFill="1" applyBorder="1" applyAlignment="1">
      <alignment horizontal="center" vertical="center"/>
    </xf>
    <xf numFmtId="0" fontId="19" fillId="0" borderId="34" xfId="0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center" vertical="top" wrapText="1"/>
    </xf>
    <xf numFmtId="0" fontId="19" fillId="0" borderId="25" xfId="0" applyFont="1" applyFill="1" applyBorder="1" applyAlignment="1">
      <alignment horizontal="center" vertical="top" wrapText="1"/>
    </xf>
    <xf numFmtId="0" fontId="19" fillId="0" borderId="15" xfId="0" applyFont="1" applyFill="1" applyBorder="1" applyAlignment="1">
      <alignment horizontal="center" vertical="top" wrapText="1"/>
    </xf>
    <xf numFmtId="2" fontId="19" fillId="0" borderId="19" xfId="0" applyNumberFormat="1" applyFont="1" applyFill="1" applyBorder="1" applyAlignment="1">
      <alignment horizontal="center" vertical="center" wrapText="1"/>
    </xf>
    <xf numFmtId="2" fontId="19" fillId="0" borderId="25" xfId="0" applyNumberFormat="1" applyFont="1" applyFill="1" applyBorder="1" applyAlignment="1">
      <alignment horizontal="center" vertical="center" wrapText="1"/>
    </xf>
    <xf numFmtId="2" fontId="19" fillId="0" borderId="15" xfId="0" applyNumberFormat="1" applyFont="1" applyFill="1" applyBorder="1" applyAlignment="1">
      <alignment horizontal="center" vertical="center" wrapText="1"/>
    </xf>
    <xf numFmtId="2" fontId="19" fillId="0" borderId="19" xfId="0" applyNumberFormat="1" applyFont="1" applyFill="1" applyBorder="1" applyAlignment="1">
      <alignment horizontal="center" vertical="top" wrapText="1"/>
    </xf>
    <xf numFmtId="2" fontId="19" fillId="0" borderId="25" xfId="0" applyNumberFormat="1" applyFont="1" applyFill="1" applyBorder="1" applyAlignment="1">
      <alignment horizontal="center" vertical="top" wrapText="1"/>
    </xf>
    <xf numFmtId="2" fontId="19" fillId="0" borderId="15" xfId="0" applyNumberFormat="1" applyFont="1" applyFill="1" applyBorder="1" applyAlignment="1">
      <alignment horizontal="center" vertical="top" wrapText="1"/>
    </xf>
    <xf numFmtId="2" fontId="19" fillId="0" borderId="19" xfId="0" applyNumberFormat="1" applyFont="1" applyFill="1" applyBorder="1" applyAlignment="1">
      <alignment horizontal="center"/>
    </xf>
    <xf numFmtId="2" fontId="19" fillId="0" borderId="25" xfId="0" applyNumberFormat="1" applyFont="1" applyFill="1" applyBorder="1" applyAlignment="1">
      <alignment horizontal="center"/>
    </xf>
    <xf numFmtId="2" fontId="19" fillId="0" borderId="15" xfId="0" applyNumberFormat="1" applyFont="1" applyFill="1" applyBorder="1" applyAlignment="1">
      <alignment horizontal="center"/>
    </xf>
    <xf numFmtId="0" fontId="20" fillId="0" borderId="28" xfId="0" applyFont="1" applyFill="1" applyBorder="1" applyAlignment="1">
      <alignment horizontal="left" vertical="top" wrapText="1"/>
    </xf>
    <xf numFmtId="0" fontId="24" fillId="0" borderId="18" xfId="0" applyFont="1" applyFill="1" applyBorder="1" applyAlignment="1">
      <alignment horizontal="center" vertical="top" wrapText="1"/>
    </xf>
    <xf numFmtId="0" fontId="26" fillId="0" borderId="18" xfId="0" applyFont="1" applyFill="1" applyBorder="1" applyAlignment="1">
      <alignment horizontal="center" vertical="top" wrapText="1"/>
    </xf>
    <xf numFmtId="49" fontId="20" fillId="0" borderId="18" xfId="0" applyNumberFormat="1" applyFont="1" applyFill="1" applyBorder="1" applyAlignment="1">
      <alignment horizontal="left" vertical="top" wrapText="1"/>
    </xf>
    <xf numFmtId="0" fontId="20" fillId="0" borderId="22" xfId="0" applyFont="1" applyFill="1" applyBorder="1" applyAlignment="1">
      <alignment horizontal="left" vertical="top" wrapText="1"/>
    </xf>
    <xf numFmtId="0" fontId="19" fillId="0" borderId="22" xfId="0" applyFont="1" applyFill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"/>
  <sheetViews>
    <sheetView view="pageBreakPreview" zoomScale="75" zoomScaleSheetLayoutView="75" zoomScalePageLayoutView="0" workbookViewId="0" topLeftCell="A1">
      <selection activeCell="A1" sqref="A1:D1"/>
    </sheetView>
  </sheetViews>
  <sheetFormatPr defaultColWidth="9.125" defaultRowHeight="12.75"/>
  <cols>
    <col min="1" max="1" width="18.50390625" style="89" customWidth="1"/>
    <col min="2" max="2" width="66.625" style="89" customWidth="1"/>
    <col min="3" max="3" width="20.00390625" style="89" customWidth="1"/>
    <col min="4" max="4" width="28.125" style="89" customWidth="1"/>
    <col min="5" max="6" width="9.125" style="89" customWidth="1"/>
    <col min="7" max="7" width="9.375" style="89" bestFit="1" customWidth="1"/>
    <col min="8" max="16384" width="9.125" style="89" customWidth="1"/>
  </cols>
  <sheetData>
    <row r="1" spans="1:12" ht="24" customHeight="1">
      <c r="A1" s="119" t="s">
        <v>107</v>
      </c>
      <c r="B1" s="119"/>
      <c r="C1" s="119"/>
      <c r="D1" s="119"/>
      <c r="E1" s="88"/>
      <c r="F1" s="88"/>
      <c r="G1" s="88"/>
      <c r="H1" s="88"/>
      <c r="I1" s="88"/>
      <c r="J1" s="88"/>
      <c r="K1" s="88"/>
      <c r="L1" s="88"/>
    </row>
    <row r="2" spans="1:12" ht="40.5" customHeight="1">
      <c r="A2" s="120" t="s">
        <v>98</v>
      </c>
      <c r="B2" s="120"/>
      <c r="C2" s="120"/>
      <c r="D2" s="120"/>
      <c r="E2" s="90"/>
      <c r="F2" s="90"/>
      <c r="G2" s="90"/>
      <c r="H2" s="90"/>
      <c r="I2" s="90"/>
      <c r="J2" s="90"/>
      <c r="K2" s="90"/>
      <c r="L2" s="90"/>
    </row>
    <row r="3" spans="1:12" ht="21" customHeight="1">
      <c r="A3" s="120" t="s">
        <v>99</v>
      </c>
      <c r="B3" s="120"/>
      <c r="C3" s="120"/>
      <c r="D3" s="120"/>
      <c r="E3" s="90"/>
      <c r="F3" s="90"/>
      <c r="G3" s="90"/>
      <c r="H3" s="90"/>
      <c r="I3" s="90"/>
      <c r="J3" s="90"/>
      <c r="K3" s="90"/>
      <c r="L3" s="90"/>
    </row>
    <row r="4" spans="1:4" s="93" customFormat="1" ht="95.25" customHeight="1">
      <c r="A4" s="91" t="s">
        <v>100</v>
      </c>
      <c r="B4" s="92" t="s">
        <v>101</v>
      </c>
      <c r="C4" s="91" t="s">
        <v>102</v>
      </c>
      <c r="D4" s="91" t="s">
        <v>105</v>
      </c>
    </row>
    <row r="5" spans="1:4" s="97" customFormat="1" ht="44.25" customHeight="1">
      <c r="A5" s="94" t="s">
        <v>104</v>
      </c>
      <c r="B5" s="95" t="s">
        <v>106</v>
      </c>
      <c r="C5" s="96">
        <f>380+97+222+45+5+444+119+327+220</f>
        <v>1859</v>
      </c>
      <c r="D5" s="96">
        <f>ROUND((C5*1.015)*1.02,2)</f>
        <v>1924.62</v>
      </c>
    </row>
    <row r="6" spans="1:4" ht="33.75" customHeight="1">
      <c r="A6" s="98"/>
      <c r="B6" s="99" t="s">
        <v>103</v>
      </c>
      <c r="C6" s="100">
        <f>SUM(C5:C5)</f>
        <v>1859</v>
      </c>
      <c r="D6" s="101">
        <f>SUM(D5:D5)</f>
        <v>1924.62</v>
      </c>
    </row>
    <row r="7" ht="33.75" customHeight="1"/>
    <row r="8" ht="33.75" customHeight="1"/>
    <row r="9" ht="33.75" customHeight="1"/>
    <row r="10" ht="33.75" customHeight="1"/>
    <row r="11" ht="33.75" customHeight="1"/>
    <row r="12" ht="33.75" customHeight="1"/>
    <row r="13" ht="33.75" customHeight="1"/>
    <row r="14" ht="33.75" customHeight="1"/>
    <row r="15" ht="33.75" customHeight="1"/>
    <row r="16" ht="33.75" customHeight="1"/>
    <row r="17" ht="33.75" customHeight="1"/>
    <row r="18" ht="33.75" customHeight="1"/>
    <row r="19" ht="33.75" customHeight="1"/>
  </sheetData>
  <sheetProtection/>
  <mergeCells count="3">
    <mergeCell ref="A1:D1"/>
    <mergeCell ref="A2:D2"/>
    <mergeCell ref="A3:D3"/>
  </mergeCells>
  <printOptions/>
  <pageMargins left="0.7874015748031497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96"/>
  <sheetViews>
    <sheetView showGridLines="0" tabSelected="1" view="pageBreakPreview" zoomScaleSheetLayoutView="100" zoomScalePageLayoutView="0" workbookViewId="0" topLeftCell="A1">
      <selection activeCell="C8" sqref="C8"/>
    </sheetView>
  </sheetViews>
  <sheetFormatPr defaultColWidth="9.00390625" defaultRowHeight="12.75"/>
  <cols>
    <col min="1" max="1" width="5.00390625" style="1" customWidth="1"/>
    <col min="2" max="2" width="25.375" style="2" customWidth="1"/>
    <col min="3" max="3" width="46.625" style="3" customWidth="1"/>
    <col min="4" max="4" width="12.375" style="9" customWidth="1"/>
    <col min="5" max="5" width="13.00390625" style="9" customWidth="1"/>
    <col min="6" max="6" width="13.50390625" style="9" customWidth="1"/>
    <col min="7" max="7" width="12.50390625" style="9" customWidth="1"/>
    <col min="8" max="8" width="13.50390625" style="9" customWidth="1"/>
    <col min="9" max="9" width="9.50390625" style="28" customWidth="1"/>
    <col min="10" max="11" width="8.875" style="28" customWidth="1"/>
    <col min="12" max="13" width="0" style="28" hidden="1" customWidth="1"/>
    <col min="14" max="16384" width="8.875" style="28" customWidth="1"/>
  </cols>
  <sheetData>
    <row r="1" spans="4:8" ht="12.75">
      <c r="D1" s="4"/>
      <c r="E1" s="4"/>
      <c r="F1" s="4"/>
      <c r="G1" s="4"/>
      <c r="H1" s="5" t="s">
        <v>0</v>
      </c>
    </row>
    <row r="2" spans="2:8" ht="12.75">
      <c r="B2" s="2" t="s">
        <v>1</v>
      </c>
      <c r="C2" s="6" t="s">
        <v>70</v>
      </c>
      <c r="D2" s="7"/>
      <c r="E2" s="7"/>
      <c r="F2" s="7"/>
      <c r="G2" s="7"/>
      <c r="H2" s="4"/>
    </row>
    <row r="3" spans="4:8" ht="12" customHeight="1">
      <c r="D3" s="8" t="s">
        <v>2</v>
      </c>
      <c r="F3" s="4"/>
      <c r="G3" s="4"/>
      <c r="H3" s="4"/>
    </row>
    <row r="4" spans="2:8" ht="12.75">
      <c r="B4" s="2" t="s">
        <v>3</v>
      </c>
      <c r="C4" s="59"/>
      <c r="D4" s="4"/>
      <c r="E4" s="8"/>
      <c r="F4" s="4"/>
      <c r="G4" s="4"/>
      <c r="H4" s="4"/>
    </row>
    <row r="5" spans="4:8" ht="5.25" customHeight="1">
      <c r="D5" s="4"/>
      <c r="E5" s="8"/>
      <c r="F5" s="4"/>
      <c r="G5" s="4"/>
      <c r="H5" s="4"/>
    </row>
    <row r="6" spans="2:8" ht="12.75">
      <c r="B6" s="3" t="s">
        <v>4</v>
      </c>
      <c r="D6" s="10"/>
      <c r="E6" s="11"/>
      <c r="F6" s="4"/>
      <c r="G6" s="4"/>
      <c r="H6" s="4"/>
    </row>
    <row r="7" spans="4:8" ht="5.25" customHeight="1">
      <c r="D7" s="4"/>
      <c r="E7" s="4"/>
      <c r="F7" s="4"/>
      <c r="G7" s="4"/>
      <c r="H7" s="4"/>
    </row>
    <row r="8" spans="2:8" ht="12.75">
      <c r="B8" s="2" t="s">
        <v>5</v>
      </c>
      <c r="H8" s="4"/>
    </row>
    <row r="9" ht="12.75">
      <c r="H9" s="4"/>
    </row>
    <row r="10" spans="7:8" ht="12" customHeight="1">
      <c r="G10" s="4"/>
      <c r="H10" s="4"/>
    </row>
    <row r="11" spans="4:8" ht="12.75">
      <c r="D11" s="12" t="s">
        <v>6</v>
      </c>
      <c r="F11" s="4"/>
      <c r="G11" s="4"/>
      <c r="H11" s="4"/>
    </row>
    <row r="12" spans="4:8" ht="12.75">
      <c r="D12" s="12"/>
      <c r="F12" s="4"/>
      <c r="G12" s="4"/>
      <c r="H12" s="4"/>
    </row>
    <row r="13" spans="4:8" ht="7.5" customHeight="1">
      <c r="D13" s="10"/>
      <c r="F13" s="4"/>
      <c r="G13" s="4"/>
      <c r="H13" s="4"/>
    </row>
    <row r="14" spans="2:8" ht="26.25" customHeight="1">
      <c r="B14" s="13"/>
      <c r="C14" s="133" t="s">
        <v>69</v>
      </c>
      <c r="D14" s="133"/>
      <c r="E14" s="133"/>
      <c r="F14" s="133"/>
      <c r="G14" s="133"/>
      <c r="H14" s="133"/>
    </row>
    <row r="15" spans="2:8" ht="26.25" customHeight="1">
      <c r="B15" s="13"/>
      <c r="C15" s="14"/>
      <c r="D15" s="14"/>
      <c r="E15" s="14"/>
      <c r="F15" s="14"/>
      <c r="G15" s="14"/>
      <c r="H15" s="14"/>
    </row>
    <row r="16" spans="2:8" ht="12.75">
      <c r="B16" s="2" t="s">
        <v>74</v>
      </c>
      <c r="D16" s="10"/>
      <c r="E16" s="4"/>
      <c r="F16" s="4"/>
      <c r="G16" s="4"/>
      <c r="H16" s="4"/>
    </row>
    <row r="17" spans="4:8" ht="12.75">
      <c r="D17" s="10"/>
      <c r="E17" s="4"/>
      <c r="F17" s="4"/>
      <c r="G17" s="4"/>
      <c r="H17" s="4"/>
    </row>
    <row r="18" spans="4:8" ht="12.75">
      <c r="D18" s="10"/>
      <c r="E18" s="4"/>
      <c r="F18" s="4"/>
      <c r="G18" s="4"/>
      <c r="H18" s="4"/>
    </row>
    <row r="19" spans="4:8" ht="13.5" thickBot="1">
      <c r="D19" s="4"/>
      <c r="E19" s="4"/>
      <c r="F19" s="4"/>
      <c r="G19" s="4"/>
      <c r="H19" s="4"/>
    </row>
    <row r="20" spans="1:8" ht="12.75" customHeight="1" thickBot="1">
      <c r="A20" s="143" t="s">
        <v>7</v>
      </c>
      <c r="B20" s="144" t="s">
        <v>8</v>
      </c>
      <c r="C20" s="129" t="s">
        <v>9</v>
      </c>
      <c r="D20" s="145" t="s">
        <v>10</v>
      </c>
      <c r="E20" s="145"/>
      <c r="F20" s="145"/>
      <c r="G20" s="145"/>
      <c r="H20" s="146" t="s">
        <v>11</v>
      </c>
    </row>
    <row r="21" spans="1:8" ht="12.75" customHeight="1" thickBot="1">
      <c r="A21" s="143"/>
      <c r="B21" s="144"/>
      <c r="C21" s="129"/>
      <c r="D21" s="128" t="s">
        <v>12</v>
      </c>
      <c r="E21" s="128" t="s">
        <v>13</v>
      </c>
      <c r="F21" s="128" t="s">
        <v>14</v>
      </c>
      <c r="G21" s="128" t="s">
        <v>15</v>
      </c>
      <c r="H21" s="146"/>
    </row>
    <row r="22" spans="1:8" ht="13.5" thickBot="1">
      <c r="A22" s="143"/>
      <c r="B22" s="144"/>
      <c r="C22" s="129"/>
      <c r="D22" s="129"/>
      <c r="E22" s="130"/>
      <c r="F22" s="129"/>
      <c r="G22" s="129"/>
      <c r="H22" s="146"/>
    </row>
    <row r="23" spans="1:8" ht="13.5" thickBot="1">
      <c r="A23" s="143"/>
      <c r="B23" s="144"/>
      <c r="C23" s="129"/>
      <c r="D23" s="129"/>
      <c r="E23" s="131"/>
      <c r="F23" s="129"/>
      <c r="G23" s="129"/>
      <c r="H23" s="146"/>
    </row>
    <row r="24" spans="1:8" ht="13.5" thickBot="1">
      <c r="A24" s="15">
        <v>1</v>
      </c>
      <c r="B24" s="16">
        <v>2</v>
      </c>
      <c r="C24" s="17">
        <v>3</v>
      </c>
      <c r="D24" s="17">
        <v>4</v>
      </c>
      <c r="E24" s="17">
        <v>5</v>
      </c>
      <c r="F24" s="17">
        <v>6</v>
      </c>
      <c r="G24" s="17">
        <v>7</v>
      </c>
      <c r="H24" s="18">
        <v>8</v>
      </c>
    </row>
    <row r="25" spans="1:8" ht="15" customHeight="1">
      <c r="A25" s="19"/>
      <c r="B25" s="127" t="s">
        <v>16</v>
      </c>
      <c r="C25" s="127"/>
      <c r="D25" s="127"/>
      <c r="E25" s="127"/>
      <c r="F25" s="127"/>
      <c r="G25" s="127"/>
      <c r="H25" s="127"/>
    </row>
    <row r="26" spans="1:9" ht="12.75">
      <c r="A26" s="24">
        <v>1</v>
      </c>
      <c r="B26" s="20" t="s">
        <v>65</v>
      </c>
      <c r="C26" s="21" t="s">
        <v>80</v>
      </c>
      <c r="D26" s="22"/>
      <c r="E26" s="23"/>
      <c r="F26" s="25"/>
      <c r="G26" s="23">
        <v>0.03</v>
      </c>
      <c r="H26" s="22">
        <f>E26+D26+F26+G26</f>
        <v>0.03</v>
      </c>
      <c r="I26" s="102">
        <v>28</v>
      </c>
    </row>
    <row r="27" spans="1:9" ht="12.75">
      <c r="A27" s="24"/>
      <c r="B27" s="20"/>
      <c r="C27" s="103" t="s">
        <v>96</v>
      </c>
      <c r="D27" s="22"/>
      <c r="E27" s="23"/>
      <c r="F27" s="25"/>
      <c r="G27" s="23">
        <f>G26</f>
        <v>0.03</v>
      </c>
      <c r="H27" s="22">
        <f>E27+D27+F27+G27</f>
        <v>0.03</v>
      </c>
      <c r="I27" s="102"/>
    </row>
    <row r="28" spans="1:9" ht="12.75">
      <c r="A28" s="24"/>
      <c r="B28" s="20"/>
      <c r="C28" s="103" t="s">
        <v>97</v>
      </c>
      <c r="D28" s="22"/>
      <c r="E28" s="23"/>
      <c r="F28" s="25"/>
      <c r="G28" s="23"/>
      <c r="H28" s="22"/>
      <c r="I28" s="102"/>
    </row>
    <row r="29" spans="1:9" ht="15" customHeight="1">
      <c r="A29" s="24">
        <v>2</v>
      </c>
      <c r="B29" s="20" t="s">
        <v>66</v>
      </c>
      <c r="C29" s="21" t="s">
        <v>62</v>
      </c>
      <c r="D29" s="22">
        <v>0.17</v>
      </c>
      <c r="E29" s="23"/>
      <c r="F29" s="25"/>
      <c r="G29" s="23"/>
      <c r="H29" s="22">
        <f>E29+D29+F29+G29</f>
        <v>0.17</v>
      </c>
      <c r="I29" s="102">
        <v>173</v>
      </c>
    </row>
    <row r="30" spans="1:9" ht="15" customHeight="1">
      <c r="A30" s="24"/>
      <c r="B30" s="20"/>
      <c r="C30" s="103" t="s">
        <v>96</v>
      </c>
      <c r="D30" s="22">
        <v>0.17</v>
      </c>
      <c r="E30" s="23"/>
      <c r="F30" s="25"/>
      <c r="G30" s="23"/>
      <c r="H30" s="22">
        <f>E30+D30+F30+G30</f>
        <v>0.17</v>
      </c>
      <c r="I30" s="102"/>
    </row>
    <row r="31" spans="1:9" ht="15" customHeight="1">
      <c r="A31" s="24"/>
      <c r="B31" s="20"/>
      <c r="C31" s="103" t="s">
        <v>97</v>
      </c>
      <c r="D31" s="22"/>
      <c r="E31" s="23"/>
      <c r="F31" s="25"/>
      <c r="G31" s="23"/>
      <c r="H31" s="22"/>
      <c r="I31" s="102"/>
    </row>
    <row r="32" spans="1:9" ht="15" customHeight="1">
      <c r="A32" s="24">
        <v>3</v>
      </c>
      <c r="B32" s="20" t="s">
        <v>75</v>
      </c>
      <c r="C32" s="21" t="s">
        <v>81</v>
      </c>
      <c r="D32" s="22">
        <v>1.63</v>
      </c>
      <c r="E32" s="23"/>
      <c r="F32" s="25"/>
      <c r="G32" s="23"/>
      <c r="H32" s="22">
        <f aca="true" t="shared" si="0" ref="H32:H37">E32+D32+F32+G32</f>
        <v>1.63</v>
      </c>
      <c r="I32" s="104">
        <v>1630</v>
      </c>
    </row>
    <row r="33" spans="1:9" ht="15" customHeight="1">
      <c r="A33" s="24"/>
      <c r="B33" s="20"/>
      <c r="C33" s="103" t="s">
        <v>96</v>
      </c>
      <c r="D33" s="22">
        <v>1.62</v>
      </c>
      <c r="E33" s="23"/>
      <c r="F33" s="25"/>
      <c r="G33" s="23"/>
      <c r="H33" s="22">
        <f t="shared" si="0"/>
        <v>1.62</v>
      </c>
      <c r="I33" s="104">
        <v>1619</v>
      </c>
    </row>
    <row r="34" spans="1:9" ht="15" customHeight="1">
      <c r="A34" s="24"/>
      <c r="B34" s="20"/>
      <c r="C34" s="103" t="s">
        <v>97</v>
      </c>
      <c r="D34" s="22">
        <v>0.01</v>
      </c>
      <c r="E34" s="23"/>
      <c r="F34" s="25"/>
      <c r="G34" s="23"/>
      <c r="H34" s="22">
        <f t="shared" si="0"/>
        <v>0.01</v>
      </c>
      <c r="I34" s="102">
        <v>11</v>
      </c>
    </row>
    <row r="35" spans="1:9" ht="15" customHeight="1">
      <c r="A35" s="24">
        <v>4</v>
      </c>
      <c r="B35" s="20" t="s">
        <v>92</v>
      </c>
      <c r="C35" s="21" t="s">
        <v>93</v>
      </c>
      <c r="D35" s="22">
        <v>0.02</v>
      </c>
      <c r="E35" s="23"/>
      <c r="F35" s="25"/>
      <c r="G35" s="23"/>
      <c r="H35" s="22">
        <f t="shared" si="0"/>
        <v>0.02</v>
      </c>
      <c r="I35" s="102">
        <v>16</v>
      </c>
    </row>
    <row r="36" spans="1:9" ht="15" customHeight="1">
      <c r="A36" s="24"/>
      <c r="B36" s="20"/>
      <c r="C36" s="103" t="s">
        <v>96</v>
      </c>
      <c r="D36" s="22">
        <v>0.01</v>
      </c>
      <c r="E36" s="23"/>
      <c r="F36" s="25"/>
      <c r="G36" s="23"/>
      <c r="H36" s="22">
        <f t="shared" si="0"/>
        <v>0.01</v>
      </c>
      <c r="I36" s="102">
        <v>12</v>
      </c>
    </row>
    <row r="37" spans="1:9" ht="15" customHeight="1">
      <c r="A37" s="24"/>
      <c r="B37" s="20"/>
      <c r="C37" s="103" t="s">
        <v>97</v>
      </c>
      <c r="D37" s="22">
        <v>0.01</v>
      </c>
      <c r="E37" s="23"/>
      <c r="F37" s="25"/>
      <c r="G37" s="23"/>
      <c r="H37" s="22">
        <f t="shared" si="0"/>
        <v>0.01</v>
      </c>
      <c r="I37" s="102">
        <v>4</v>
      </c>
    </row>
    <row r="38" spans="1:8" ht="12.75">
      <c r="A38" s="26"/>
      <c r="B38" s="27"/>
      <c r="C38" s="21" t="s">
        <v>17</v>
      </c>
      <c r="D38" s="22">
        <f>D29+D26+D32+D35</f>
        <v>1.82</v>
      </c>
      <c r="E38" s="22"/>
      <c r="F38" s="22"/>
      <c r="G38" s="22">
        <f>G29+G26+G32</f>
        <v>0.03</v>
      </c>
      <c r="H38" s="22">
        <f>SUM(D38:G38)</f>
        <v>1.85</v>
      </c>
    </row>
    <row r="39" spans="1:8" ht="12.75">
      <c r="A39" s="26"/>
      <c r="B39" s="27"/>
      <c r="C39" s="103" t="s">
        <v>96</v>
      </c>
      <c r="D39" s="105">
        <f aca="true" t="shared" si="1" ref="D39:H40">D27+D30+D33+D36</f>
        <v>1.8</v>
      </c>
      <c r="E39" s="105">
        <f t="shared" si="1"/>
        <v>0</v>
      </c>
      <c r="F39" s="105">
        <f t="shared" si="1"/>
        <v>0</v>
      </c>
      <c r="G39" s="105">
        <f t="shared" si="1"/>
        <v>0.03</v>
      </c>
      <c r="H39" s="105">
        <f t="shared" si="1"/>
        <v>1.83</v>
      </c>
    </row>
    <row r="40" spans="1:8" ht="12.75">
      <c r="A40" s="26"/>
      <c r="B40" s="27"/>
      <c r="C40" s="103" t="s">
        <v>97</v>
      </c>
      <c r="D40" s="105">
        <f t="shared" si="1"/>
        <v>0.02</v>
      </c>
      <c r="E40" s="105">
        <f t="shared" si="1"/>
        <v>0</v>
      </c>
      <c r="F40" s="105">
        <f t="shared" si="1"/>
        <v>0</v>
      </c>
      <c r="G40" s="105">
        <f t="shared" si="1"/>
        <v>0</v>
      </c>
      <c r="H40" s="105">
        <f t="shared" si="1"/>
        <v>0.02</v>
      </c>
    </row>
    <row r="41" spans="1:8" s="60" customFormat="1" ht="15" customHeight="1">
      <c r="A41" s="24"/>
      <c r="B41" s="122" t="s">
        <v>18</v>
      </c>
      <c r="C41" s="159"/>
      <c r="D41" s="159"/>
      <c r="E41" s="159"/>
      <c r="F41" s="159"/>
      <c r="G41" s="159"/>
      <c r="H41" s="122"/>
    </row>
    <row r="42" spans="1:9" ht="12.75">
      <c r="A42" s="26">
        <v>5</v>
      </c>
      <c r="B42" s="20" t="s">
        <v>67</v>
      </c>
      <c r="C42" s="21" t="s">
        <v>95</v>
      </c>
      <c r="D42" s="22">
        <v>1.11</v>
      </c>
      <c r="E42" s="25"/>
      <c r="F42" s="25"/>
      <c r="G42" s="25"/>
      <c r="H42" s="22">
        <f aca="true" t="shared" si="2" ref="H42:H57">D42+E42+F42+G42</f>
        <v>1.11</v>
      </c>
      <c r="I42" s="104">
        <v>1110</v>
      </c>
    </row>
    <row r="43" spans="1:8" ht="12.75">
      <c r="A43" s="24"/>
      <c r="B43" s="20"/>
      <c r="C43" s="103" t="s">
        <v>96</v>
      </c>
      <c r="D43" s="22">
        <f>D42</f>
        <v>1.11</v>
      </c>
      <c r="E43" s="23"/>
      <c r="F43" s="23"/>
      <c r="G43" s="23"/>
      <c r="H43" s="22">
        <f t="shared" si="2"/>
        <v>1.11</v>
      </c>
    </row>
    <row r="44" spans="1:8" ht="12.75">
      <c r="A44" s="24"/>
      <c r="B44" s="20"/>
      <c r="C44" s="103" t="s">
        <v>97</v>
      </c>
      <c r="D44" s="22"/>
      <c r="E44" s="23"/>
      <c r="F44" s="23"/>
      <c r="G44" s="23"/>
      <c r="H44" s="22">
        <f t="shared" si="2"/>
        <v>0</v>
      </c>
    </row>
    <row r="45" spans="1:9" ht="13.5" customHeight="1">
      <c r="A45" s="24">
        <v>6</v>
      </c>
      <c r="B45" s="20" t="s">
        <v>82</v>
      </c>
      <c r="C45" s="21" t="s">
        <v>59</v>
      </c>
      <c r="D45" s="22">
        <v>55.16</v>
      </c>
      <c r="E45" s="23"/>
      <c r="F45" s="23"/>
      <c r="G45" s="23"/>
      <c r="H45" s="22">
        <f t="shared" si="2"/>
        <v>55.16</v>
      </c>
      <c r="I45" s="104">
        <v>55157</v>
      </c>
    </row>
    <row r="46" spans="1:8" ht="13.5" customHeight="1">
      <c r="A46" s="24"/>
      <c r="B46" s="20"/>
      <c r="C46" s="103" t="s">
        <v>96</v>
      </c>
      <c r="D46" s="22">
        <f>D45</f>
        <v>55.16</v>
      </c>
      <c r="E46" s="23"/>
      <c r="F46" s="23"/>
      <c r="G46" s="23"/>
      <c r="H46" s="22">
        <f t="shared" si="2"/>
        <v>55.16</v>
      </c>
    </row>
    <row r="47" spans="1:8" ht="13.5" customHeight="1">
      <c r="A47" s="24"/>
      <c r="B47" s="20"/>
      <c r="C47" s="103" t="s">
        <v>97</v>
      </c>
      <c r="D47" s="22"/>
      <c r="E47" s="23"/>
      <c r="F47" s="23"/>
      <c r="G47" s="23"/>
      <c r="H47" s="22"/>
    </row>
    <row r="48" spans="1:9" ht="14.25" customHeight="1">
      <c r="A48" s="24">
        <v>7</v>
      </c>
      <c r="B48" s="20" t="s">
        <v>83</v>
      </c>
      <c r="C48" s="21" t="s">
        <v>86</v>
      </c>
      <c r="D48" s="22">
        <v>23.79</v>
      </c>
      <c r="E48" s="23"/>
      <c r="F48" s="23"/>
      <c r="G48" s="23"/>
      <c r="H48" s="22">
        <f t="shared" si="2"/>
        <v>23.79</v>
      </c>
      <c r="I48" s="104">
        <v>23790</v>
      </c>
    </row>
    <row r="49" spans="1:8" ht="13.5" customHeight="1">
      <c r="A49" s="24"/>
      <c r="B49" s="20"/>
      <c r="C49" s="103" t="s">
        <v>96</v>
      </c>
      <c r="D49" s="22">
        <f>D48</f>
        <v>23.79</v>
      </c>
      <c r="E49" s="23"/>
      <c r="F49" s="23"/>
      <c r="G49" s="23"/>
      <c r="H49" s="22">
        <f t="shared" si="2"/>
        <v>23.79</v>
      </c>
    </row>
    <row r="50" spans="1:8" ht="13.5" customHeight="1">
      <c r="A50" s="24"/>
      <c r="B50" s="20"/>
      <c r="C50" s="103" t="s">
        <v>97</v>
      </c>
      <c r="D50" s="22"/>
      <c r="E50" s="23"/>
      <c r="F50" s="23"/>
      <c r="G50" s="23"/>
      <c r="H50" s="22"/>
    </row>
    <row r="51" spans="1:9" ht="13.5" customHeight="1">
      <c r="A51" s="24">
        <v>8</v>
      </c>
      <c r="B51" s="20" t="s">
        <v>84</v>
      </c>
      <c r="C51" s="21" t="s">
        <v>87</v>
      </c>
      <c r="D51" s="22">
        <v>0.32</v>
      </c>
      <c r="E51" s="23"/>
      <c r="F51" s="23"/>
      <c r="G51" s="23"/>
      <c r="H51" s="22">
        <f t="shared" si="2"/>
        <v>0.32</v>
      </c>
      <c r="I51" s="102">
        <v>320</v>
      </c>
    </row>
    <row r="52" spans="1:8" ht="13.5" customHeight="1">
      <c r="A52" s="24"/>
      <c r="B52" s="20"/>
      <c r="C52" s="103" t="s">
        <v>96</v>
      </c>
      <c r="D52" s="22">
        <f>D51</f>
        <v>0.32</v>
      </c>
      <c r="E52" s="23"/>
      <c r="F52" s="23"/>
      <c r="G52" s="23"/>
      <c r="H52" s="22">
        <f t="shared" si="2"/>
        <v>0.32</v>
      </c>
    </row>
    <row r="53" spans="1:8" ht="13.5" customHeight="1">
      <c r="A53" s="24"/>
      <c r="B53" s="20"/>
      <c r="C53" s="103" t="s">
        <v>97</v>
      </c>
      <c r="D53" s="22"/>
      <c r="E53" s="23"/>
      <c r="F53" s="23"/>
      <c r="G53" s="23"/>
      <c r="H53" s="22"/>
    </row>
    <row r="54" spans="1:9" ht="15" customHeight="1">
      <c r="A54" s="24">
        <v>9</v>
      </c>
      <c r="B54" s="20" t="s">
        <v>89</v>
      </c>
      <c r="C54" s="21" t="s">
        <v>88</v>
      </c>
      <c r="D54" s="22">
        <v>2.75</v>
      </c>
      <c r="E54" s="23"/>
      <c r="F54" s="23"/>
      <c r="G54" s="23"/>
      <c r="H54" s="22">
        <f t="shared" si="2"/>
        <v>2.75</v>
      </c>
      <c r="I54" s="104">
        <v>2754</v>
      </c>
    </row>
    <row r="55" spans="1:9" ht="15" customHeight="1">
      <c r="A55" s="24"/>
      <c r="B55" s="20"/>
      <c r="C55" s="103" t="s">
        <v>96</v>
      </c>
      <c r="D55" s="22">
        <v>0.74</v>
      </c>
      <c r="E55" s="23"/>
      <c r="F55" s="23"/>
      <c r="G55" s="23"/>
      <c r="H55" s="22">
        <f t="shared" si="2"/>
        <v>0.74</v>
      </c>
      <c r="I55" s="102">
        <v>737</v>
      </c>
    </row>
    <row r="56" spans="1:9" ht="15" customHeight="1">
      <c r="A56" s="24"/>
      <c r="B56" s="20"/>
      <c r="C56" s="103" t="s">
        <v>97</v>
      </c>
      <c r="D56" s="22">
        <f>2.02-0.01</f>
        <v>2.01</v>
      </c>
      <c r="E56" s="23"/>
      <c r="F56" s="23"/>
      <c r="G56" s="23"/>
      <c r="H56" s="22">
        <f t="shared" si="2"/>
        <v>2.01</v>
      </c>
      <c r="I56" s="104">
        <v>2017</v>
      </c>
    </row>
    <row r="57" spans="1:9" ht="15" customHeight="1">
      <c r="A57" s="24">
        <v>10</v>
      </c>
      <c r="B57" s="20" t="s">
        <v>94</v>
      </c>
      <c r="C57" s="21" t="s">
        <v>90</v>
      </c>
      <c r="D57" s="22">
        <v>0.78</v>
      </c>
      <c r="E57" s="23"/>
      <c r="F57" s="23"/>
      <c r="G57" s="23"/>
      <c r="H57" s="22">
        <f t="shared" si="2"/>
        <v>0.78</v>
      </c>
      <c r="I57" s="102">
        <v>778</v>
      </c>
    </row>
    <row r="58" spans="1:9" ht="15" customHeight="1">
      <c r="A58" s="24"/>
      <c r="B58" s="20"/>
      <c r="C58" s="103" t="s">
        <v>96</v>
      </c>
      <c r="D58" s="22">
        <f>D57</f>
        <v>0.78</v>
      </c>
      <c r="E58" s="23"/>
      <c r="F58" s="23"/>
      <c r="G58" s="23"/>
      <c r="H58" s="22"/>
      <c r="I58" s="102">
        <v>778</v>
      </c>
    </row>
    <row r="59" spans="1:8" ht="15" customHeight="1">
      <c r="A59" s="86"/>
      <c r="B59" s="106"/>
      <c r="C59" s="103" t="s">
        <v>97</v>
      </c>
      <c r="D59" s="107"/>
      <c r="E59" s="108"/>
      <c r="F59" s="108"/>
      <c r="G59" s="108"/>
      <c r="H59" s="107"/>
    </row>
    <row r="60" spans="1:8" ht="12.75">
      <c r="A60" s="66"/>
      <c r="B60" s="46"/>
      <c r="C60" s="32" t="s">
        <v>19</v>
      </c>
      <c r="D60" s="33">
        <f>D42+D45+D48+D51+D54+D57</f>
        <v>83.91</v>
      </c>
      <c r="E60" s="33"/>
      <c r="F60" s="33"/>
      <c r="G60" s="33"/>
      <c r="H60" s="33">
        <f>SUM(D60:G60)</f>
        <v>83.91</v>
      </c>
    </row>
    <row r="61" spans="1:8" ht="12.75">
      <c r="A61" s="66"/>
      <c r="B61" s="46"/>
      <c r="C61" s="103" t="s">
        <v>96</v>
      </c>
      <c r="D61" s="33">
        <f>D43+D46+D49+D52+D55+D58</f>
        <v>81.9</v>
      </c>
      <c r="E61" s="33"/>
      <c r="F61" s="33"/>
      <c r="G61" s="33"/>
      <c r="H61" s="33">
        <f>SUM(D61:G61)</f>
        <v>81.9</v>
      </c>
    </row>
    <row r="62" spans="1:8" ht="12.75">
      <c r="A62" s="66"/>
      <c r="B62" s="46"/>
      <c r="C62" s="103" t="s">
        <v>97</v>
      </c>
      <c r="D62" s="33">
        <f>D44+D47+D50+D53+D56+D59</f>
        <v>2.01</v>
      </c>
      <c r="E62" s="33"/>
      <c r="F62" s="33"/>
      <c r="G62" s="33"/>
      <c r="H62" s="33">
        <f>SUM(D62:G62)</f>
        <v>2.01</v>
      </c>
    </row>
    <row r="63" spans="1:8" ht="13.5" customHeight="1">
      <c r="A63" s="45"/>
      <c r="B63" s="125" t="s">
        <v>20</v>
      </c>
      <c r="C63" s="125"/>
      <c r="D63" s="132" t="s">
        <v>21</v>
      </c>
      <c r="E63" s="132"/>
      <c r="F63" s="132"/>
      <c r="G63" s="132"/>
      <c r="H63" s="132"/>
    </row>
    <row r="64" spans="1:8" ht="12.75" customHeight="1" hidden="1">
      <c r="A64" s="66"/>
      <c r="B64" s="76"/>
      <c r="C64" s="32"/>
      <c r="D64" s="67"/>
      <c r="E64" s="48"/>
      <c r="F64" s="48"/>
      <c r="G64" s="48"/>
      <c r="H64" s="67"/>
    </row>
    <row r="65" spans="1:8" ht="12.75" customHeight="1" hidden="1">
      <c r="A65" s="45"/>
      <c r="B65" s="46"/>
      <c r="C65" s="32" t="s">
        <v>22</v>
      </c>
      <c r="D65" s="67">
        <f>D64</f>
        <v>0</v>
      </c>
      <c r="E65" s="48"/>
      <c r="F65" s="48"/>
      <c r="G65" s="48"/>
      <c r="H65" s="67" t="e">
        <f>#REF!</f>
        <v>#REF!</v>
      </c>
    </row>
    <row r="66" spans="1:8" ht="12.75">
      <c r="A66" s="45"/>
      <c r="B66" s="65" t="s">
        <v>46</v>
      </c>
      <c r="C66" s="32"/>
      <c r="D66" s="132" t="s">
        <v>21</v>
      </c>
      <c r="E66" s="132"/>
      <c r="F66" s="132"/>
      <c r="G66" s="132"/>
      <c r="H66" s="132"/>
    </row>
    <row r="67" spans="1:11" ht="12.75">
      <c r="A67" s="45">
        <v>11</v>
      </c>
      <c r="B67" s="46" t="s">
        <v>68</v>
      </c>
      <c r="C67" s="32" t="s">
        <v>63</v>
      </c>
      <c r="D67" s="67">
        <v>7.09</v>
      </c>
      <c r="E67" s="67">
        <v>3.74</v>
      </c>
      <c r="F67" s="67"/>
      <c r="G67" s="67"/>
      <c r="H67" s="33">
        <f aca="true" t="shared" si="3" ref="H67:H72">D67+E67+F67+G67</f>
        <v>10.83</v>
      </c>
      <c r="I67" s="104">
        <v>7090</v>
      </c>
      <c r="J67" s="104">
        <v>3737</v>
      </c>
      <c r="K67" s="104">
        <v>10827</v>
      </c>
    </row>
    <row r="68" spans="1:11" ht="12.75">
      <c r="A68" s="45"/>
      <c r="B68" s="46"/>
      <c r="C68" s="103" t="s">
        <v>96</v>
      </c>
      <c r="D68" s="67">
        <v>4.45</v>
      </c>
      <c r="E68" s="67">
        <v>2.45</v>
      </c>
      <c r="F68" s="67"/>
      <c r="G68" s="67"/>
      <c r="H68" s="33">
        <f t="shared" si="3"/>
        <v>6.9</v>
      </c>
      <c r="I68" s="104">
        <v>4452</v>
      </c>
      <c r="J68" s="104">
        <v>2447</v>
      </c>
      <c r="K68" s="109">
        <f>I68+J68</f>
        <v>6899</v>
      </c>
    </row>
    <row r="69" spans="1:11" ht="12.75">
      <c r="A69" s="45"/>
      <c r="B69" s="46"/>
      <c r="C69" s="103" t="s">
        <v>97</v>
      </c>
      <c r="D69" s="67">
        <v>2.64</v>
      </c>
      <c r="E69" s="67">
        <v>1.29</v>
      </c>
      <c r="F69" s="67"/>
      <c r="G69" s="67"/>
      <c r="H69" s="33">
        <f t="shared" si="3"/>
        <v>3.93</v>
      </c>
      <c r="I69" s="104">
        <v>2638</v>
      </c>
      <c r="J69" s="104">
        <v>1290</v>
      </c>
      <c r="K69" s="109">
        <f>I69+J69</f>
        <v>3928</v>
      </c>
    </row>
    <row r="70" spans="1:8" ht="12.75">
      <c r="A70" s="45"/>
      <c r="B70" s="65"/>
      <c r="C70" s="32" t="s">
        <v>23</v>
      </c>
      <c r="D70" s="33">
        <f>SUM(D66:D67)</f>
        <v>7.09</v>
      </c>
      <c r="E70" s="33">
        <f>SUM(E66:E67)</f>
        <v>3.74</v>
      </c>
      <c r="F70" s="33"/>
      <c r="G70" s="66"/>
      <c r="H70" s="33">
        <f t="shared" si="3"/>
        <v>10.83</v>
      </c>
    </row>
    <row r="71" spans="1:8" ht="12.75">
      <c r="A71" s="45"/>
      <c r="B71" s="65"/>
      <c r="C71" s="103" t="s">
        <v>96</v>
      </c>
      <c r="D71" s="33">
        <f>D68</f>
        <v>4.45</v>
      </c>
      <c r="E71" s="33">
        <f>E68</f>
        <v>2.45</v>
      </c>
      <c r="F71" s="33"/>
      <c r="G71" s="66"/>
      <c r="H71" s="33">
        <f t="shared" si="3"/>
        <v>6.9</v>
      </c>
    </row>
    <row r="72" spans="1:8" ht="12.75">
      <c r="A72" s="45"/>
      <c r="B72" s="65"/>
      <c r="C72" s="103" t="s">
        <v>97</v>
      </c>
      <c r="D72" s="33">
        <f>D69</f>
        <v>2.64</v>
      </c>
      <c r="E72" s="33">
        <f>E69</f>
        <v>1.29</v>
      </c>
      <c r="F72" s="33"/>
      <c r="G72" s="66"/>
      <c r="H72" s="33">
        <f t="shared" si="3"/>
        <v>3.93</v>
      </c>
    </row>
    <row r="73" spans="1:8" ht="12.75">
      <c r="A73" s="45"/>
      <c r="B73" s="65" t="s">
        <v>45</v>
      </c>
      <c r="C73" s="32"/>
      <c r="D73" s="132" t="s">
        <v>21</v>
      </c>
      <c r="E73" s="132"/>
      <c r="F73" s="132"/>
      <c r="G73" s="132"/>
      <c r="H73" s="132"/>
    </row>
    <row r="74" spans="1:8" ht="28.5" customHeight="1">
      <c r="A74" s="66"/>
      <c r="B74" s="125" t="s">
        <v>47</v>
      </c>
      <c r="C74" s="125"/>
      <c r="D74" s="132" t="s">
        <v>21</v>
      </c>
      <c r="E74" s="132"/>
      <c r="F74" s="132"/>
      <c r="G74" s="132"/>
      <c r="H74" s="132"/>
    </row>
    <row r="75" spans="1:8" ht="12.75" customHeight="1" hidden="1">
      <c r="A75" s="70"/>
      <c r="B75" s="71"/>
      <c r="C75" s="72"/>
      <c r="D75" s="73"/>
      <c r="E75" s="74"/>
      <c r="F75" s="74"/>
      <c r="G75" s="74"/>
      <c r="H75" s="73"/>
    </row>
    <row r="76" spans="1:8" ht="12.75" customHeight="1" hidden="1">
      <c r="A76" s="24"/>
      <c r="B76" s="20"/>
      <c r="C76" s="21"/>
      <c r="D76" s="29"/>
      <c r="E76" s="23"/>
      <c r="F76" s="23"/>
      <c r="G76" s="23"/>
      <c r="H76" s="29"/>
    </row>
    <row r="77" spans="1:8" ht="12.75" customHeight="1" hidden="1">
      <c r="A77" s="26"/>
      <c r="B77" s="27"/>
      <c r="C77" s="21" t="s">
        <v>23</v>
      </c>
      <c r="D77" s="29" t="e">
        <f>#REF!</f>
        <v>#REF!</v>
      </c>
      <c r="E77" s="23"/>
      <c r="F77" s="23"/>
      <c r="G77" s="23"/>
      <c r="H77" s="29" t="e">
        <f>#REF!</f>
        <v>#REF!</v>
      </c>
    </row>
    <row r="78" spans="1:8" ht="13.5" customHeight="1">
      <c r="A78" s="26"/>
      <c r="B78" s="121" t="s">
        <v>48</v>
      </c>
      <c r="C78" s="122"/>
      <c r="D78" s="123" t="s">
        <v>21</v>
      </c>
      <c r="E78" s="123"/>
      <c r="F78" s="123"/>
      <c r="G78" s="123"/>
      <c r="H78" s="123"/>
    </row>
    <row r="79" spans="1:8" ht="12.75" customHeight="1" hidden="1">
      <c r="A79" s="24"/>
      <c r="B79" s="20"/>
      <c r="C79" s="21"/>
      <c r="D79" s="29"/>
      <c r="E79" s="23"/>
      <c r="F79" s="23"/>
      <c r="G79" s="23"/>
      <c r="H79" s="29"/>
    </row>
    <row r="80" spans="1:8" ht="12.75" customHeight="1" hidden="1">
      <c r="A80" s="26"/>
      <c r="B80" s="27"/>
      <c r="C80" s="21" t="s">
        <v>24</v>
      </c>
      <c r="D80" s="29" t="e">
        <f>SUM(#REF!)</f>
        <v>#REF!</v>
      </c>
      <c r="E80" s="23"/>
      <c r="F80" s="23"/>
      <c r="G80" s="23"/>
      <c r="H80" s="29" t="e">
        <f>SUM(#REF!)</f>
        <v>#REF!</v>
      </c>
    </row>
    <row r="81" spans="1:8" ht="12.75" customHeight="1" hidden="1">
      <c r="A81" s="26"/>
      <c r="B81" s="27"/>
      <c r="C81" s="21" t="s">
        <v>25</v>
      </c>
      <c r="D81" s="124" t="s">
        <v>26</v>
      </c>
      <c r="E81" s="124"/>
      <c r="F81" s="124"/>
      <c r="G81" s="124"/>
      <c r="H81" s="124"/>
    </row>
    <row r="82" spans="1:8" ht="12.75">
      <c r="A82" s="26"/>
      <c r="B82" s="27"/>
      <c r="C82" s="32" t="s">
        <v>25</v>
      </c>
      <c r="D82" s="22"/>
      <c r="E82" s="26"/>
      <c r="F82" s="26"/>
      <c r="G82" s="26"/>
      <c r="H82" s="22"/>
    </row>
    <row r="83" spans="1:10" ht="12.75">
      <c r="A83" s="24"/>
      <c r="B83" s="27"/>
      <c r="C83" s="30" t="s">
        <v>27</v>
      </c>
      <c r="D83" s="31">
        <f>D38+D60+D70+D82</f>
        <v>92.82</v>
      </c>
      <c r="E83" s="31">
        <f>E38+E60+E70+E82</f>
        <v>3.74</v>
      </c>
      <c r="F83" s="31">
        <f>F38+F60+F70+F82</f>
        <v>0</v>
      </c>
      <c r="G83" s="31">
        <f>G38+G60+G70+G82</f>
        <v>0.03</v>
      </c>
      <c r="H83" s="31">
        <f>SUM(D83:G83)</f>
        <v>96.59</v>
      </c>
      <c r="J83" s="61"/>
    </row>
    <row r="84" spans="1:10" ht="12.75">
      <c r="A84" s="86"/>
      <c r="B84" s="42"/>
      <c r="C84" s="103" t="s">
        <v>96</v>
      </c>
      <c r="D84" s="31">
        <f aca="true" t="shared" si="4" ref="D84:G85">D39+D61+D71</f>
        <v>88.15</v>
      </c>
      <c r="E84" s="31">
        <f t="shared" si="4"/>
        <v>2.45</v>
      </c>
      <c r="F84" s="31">
        <f t="shared" si="4"/>
        <v>0</v>
      </c>
      <c r="G84" s="31">
        <f t="shared" si="4"/>
        <v>0.03</v>
      </c>
      <c r="H84" s="31">
        <f>SUM(D84:G84)</f>
        <v>90.63</v>
      </c>
      <c r="J84" s="61"/>
    </row>
    <row r="85" spans="1:10" ht="12.75">
      <c r="A85" s="66"/>
      <c r="B85" s="46"/>
      <c r="C85" s="103" t="s">
        <v>97</v>
      </c>
      <c r="D85" s="31">
        <f t="shared" si="4"/>
        <v>4.67</v>
      </c>
      <c r="E85" s="31">
        <f t="shared" si="4"/>
        <v>1.29</v>
      </c>
      <c r="F85" s="31">
        <f t="shared" si="4"/>
        <v>0</v>
      </c>
      <c r="G85" s="31">
        <f t="shared" si="4"/>
        <v>0</v>
      </c>
      <c r="H85" s="31">
        <f>SUM(D85:G85)</f>
        <v>5.96</v>
      </c>
      <c r="J85" s="61"/>
    </row>
    <row r="86" spans="1:8" ht="12.75" customHeight="1">
      <c r="A86" s="45"/>
      <c r="B86" s="125" t="s">
        <v>49</v>
      </c>
      <c r="C86" s="125"/>
      <c r="D86" s="160"/>
      <c r="E86" s="160"/>
      <c r="F86" s="160"/>
      <c r="G86" s="160"/>
      <c r="H86" s="160"/>
    </row>
    <row r="87" spans="1:8" ht="27.75" customHeight="1">
      <c r="A87" s="45">
        <v>12</v>
      </c>
      <c r="B87" s="75" t="s">
        <v>60</v>
      </c>
      <c r="C87" s="32" t="s">
        <v>61</v>
      </c>
      <c r="D87" s="33">
        <f aca="true" t="shared" si="5" ref="D87:E89">ROUND(D83*1.5%,2)</f>
        <v>1.39</v>
      </c>
      <c r="E87" s="33">
        <f t="shared" si="5"/>
        <v>0.06</v>
      </c>
      <c r="F87" s="34"/>
      <c r="G87" s="34"/>
      <c r="H87" s="33">
        <f aca="true" t="shared" si="6" ref="H87:H95">SUM(D87:G87)</f>
        <v>1.45</v>
      </c>
    </row>
    <row r="88" spans="1:8" ht="27.75" customHeight="1">
      <c r="A88" s="45"/>
      <c r="B88" s="75"/>
      <c r="C88" s="103" t="s">
        <v>96</v>
      </c>
      <c r="D88" s="33">
        <f t="shared" si="5"/>
        <v>1.32</v>
      </c>
      <c r="E88" s="33">
        <f t="shared" si="5"/>
        <v>0.04</v>
      </c>
      <c r="F88" s="34"/>
      <c r="G88" s="34"/>
      <c r="H88" s="33">
        <f t="shared" si="6"/>
        <v>1.36</v>
      </c>
    </row>
    <row r="89" spans="1:8" ht="27.75" customHeight="1">
      <c r="A89" s="45"/>
      <c r="B89" s="75"/>
      <c r="C89" s="103" t="s">
        <v>97</v>
      </c>
      <c r="D89" s="33">
        <f t="shared" si="5"/>
        <v>0.07</v>
      </c>
      <c r="E89" s="33">
        <f t="shared" si="5"/>
        <v>0.02</v>
      </c>
      <c r="F89" s="34"/>
      <c r="G89" s="34"/>
      <c r="H89" s="33">
        <f t="shared" si="6"/>
        <v>0.09</v>
      </c>
    </row>
    <row r="90" spans="1:8" ht="14.25" customHeight="1">
      <c r="A90" s="45"/>
      <c r="B90" s="75"/>
      <c r="C90" s="32" t="s">
        <v>64</v>
      </c>
      <c r="D90" s="33">
        <f aca="true" t="shared" si="7" ref="D90:E92">D87</f>
        <v>1.39</v>
      </c>
      <c r="E90" s="33">
        <f t="shared" si="7"/>
        <v>0.06</v>
      </c>
      <c r="F90" s="34"/>
      <c r="G90" s="34"/>
      <c r="H90" s="33">
        <f t="shared" si="6"/>
        <v>1.45</v>
      </c>
    </row>
    <row r="91" spans="1:8" ht="14.25" customHeight="1">
      <c r="A91" s="45"/>
      <c r="B91" s="75"/>
      <c r="C91" s="103" t="s">
        <v>96</v>
      </c>
      <c r="D91" s="33">
        <f t="shared" si="7"/>
        <v>1.32</v>
      </c>
      <c r="E91" s="33">
        <f t="shared" si="7"/>
        <v>0.04</v>
      </c>
      <c r="F91" s="33">
        <f>F88</f>
        <v>0</v>
      </c>
      <c r="G91" s="33">
        <f>G88</f>
        <v>0</v>
      </c>
      <c r="H91" s="33">
        <f t="shared" si="6"/>
        <v>1.36</v>
      </c>
    </row>
    <row r="92" spans="1:8" ht="14.25" customHeight="1">
      <c r="A92" s="45"/>
      <c r="B92" s="75"/>
      <c r="C92" s="103" t="s">
        <v>97</v>
      </c>
      <c r="D92" s="33">
        <f t="shared" si="7"/>
        <v>0.07</v>
      </c>
      <c r="E92" s="33">
        <f t="shared" si="7"/>
        <v>0.02</v>
      </c>
      <c r="F92" s="33">
        <f>F89</f>
        <v>0</v>
      </c>
      <c r="G92" s="33">
        <f>G89</f>
        <v>0</v>
      </c>
      <c r="H92" s="33">
        <f t="shared" si="6"/>
        <v>0.09</v>
      </c>
    </row>
    <row r="93" spans="1:8" s="37" customFormat="1" ht="12.75">
      <c r="A93" s="66"/>
      <c r="B93" s="65"/>
      <c r="C93" s="75" t="s">
        <v>54</v>
      </c>
      <c r="D93" s="36">
        <f>D83+D87</f>
        <v>94.21</v>
      </c>
      <c r="E93" s="36">
        <f>E83+E87</f>
        <v>3.8</v>
      </c>
      <c r="F93" s="36"/>
      <c r="G93" s="36">
        <f>G83</f>
        <v>0.03</v>
      </c>
      <c r="H93" s="36">
        <f t="shared" si="6"/>
        <v>98.04</v>
      </c>
    </row>
    <row r="94" spans="1:8" s="37" customFormat="1" ht="12.75">
      <c r="A94" s="66"/>
      <c r="B94" s="65"/>
      <c r="C94" s="103" t="s">
        <v>96</v>
      </c>
      <c r="D94" s="36">
        <f aca="true" t="shared" si="8" ref="D94:G95">D84+D91</f>
        <v>89.47</v>
      </c>
      <c r="E94" s="36">
        <f t="shared" si="8"/>
        <v>2.49</v>
      </c>
      <c r="F94" s="36">
        <f t="shared" si="8"/>
        <v>0</v>
      </c>
      <c r="G94" s="36">
        <f t="shared" si="8"/>
        <v>0.03</v>
      </c>
      <c r="H94" s="36">
        <f t="shared" si="6"/>
        <v>91.99</v>
      </c>
    </row>
    <row r="95" spans="1:8" s="37" customFormat="1" ht="12.75">
      <c r="A95" s="66"/>
      <c r="B95" s="65"/>
      <c r="C95" s="103" t="s">
        <v>97</v>
      </c>
      <c r="D95" s="36">
        <f t="shared" si="8"/>
        <v>4.74</v>
      </c>
      <c r="E95" s="36">
        <f t="shared" si="8"/>
        <v>1.31</v>
      </c>
      <c r="F95" s="36">
        <f t="shared" si="8"/>
        <v>0</v>
      </c>
      <c r="G95" s="36">
        <f t="shared" si="8"/>
        <v>0</v>
      </c>
      <c r="H95" s="36">
        <f t="shared" si="6"/>
        <v>6.05</v>
      </c>
    </row>
    <row r="96" spans="1:8" ht="12.75">
      <c r="A96" s="45"/>
      <c r="B96" s="126" t="s">
        <v>50</v>
      </c>
      <c r="C96" s="126"/>
      <c r="D96" s="161" t="s">
        <v>21</v>
      </c>
      <c r="E96" s="161"/>
      <c r="F96" s="161"/>
      <c r="G96" s="161"/>
      <c r="H96" s="161"/>
    </row>
    <row r="97" spans="1:8" s="37" customFormat="1" ht="12.75">
      <c r="A97" s="45"/>
      <c r="B97" s="65"/>
      <c r="C97" s="75" t="s">
        <v>29</v>
      </c>
      <c r="D97" s="36">
        <f aca="true" t="shared" si="9" ref="D97:E99">D93</f>
        <v>94.21</v>
      </c>
      <c r="E97" s="36">
        <f t="shared" si="9"/>
        <v>3.8</v>
      </c>
      <c r="F97" s="36"/>
      <c r="G97" s="36">
        <f>G93</f>
        <v>0.03</v>
      </c>
      <c r="H97" s="36">
        <f>SUM(D97:G97)</f>
        <v>98.04</v>
      </c>
    </row>
    <row r="98" spans="1:8" s="37" customFormat="1" ht="12.75">
      <c r="A98" s="45"/>
      <c r="B98" s="65"/>
      <c r="C98" s="103" t="s">
        <v>96</v>
      </c>
      <c r="D98" s="36">
        <f t="shared" si="9"/>
        <v>89.47</v>
      </c>
      <c r="E98" s="36">
        <f t="shared" si="9"/>
        <v>2.49</v>
      </c>
      <c r="F98" s="36">
        <f>F94</f>
        <v>0</v>
      </c>
      <c r="G98" s="36">
        <f>G94</f>
        <v>0.03</v>
      </c>
      <c r="H98" s="36">
        <f>SUM(D98:G98)</f>
        <v>91.99</v>
      </c>
    </row>
    <row r="99" spans="1:8" s="37" customFormat="1" ht="12.75">
      <c r="A99" s="45"/>
      <c r="B99" s="65"/>
      <c r="C99" s="103" t="s">
        <v>97</v>
      </c>
      <c r="D99" s="36">
        <f t="shared" si="9"/>
        <v>4.74</v>
      </c>
      <c r="E99" s="36">
        <f t="shared" si="9"/>
        <v>1.31</v>
      </c>
      <c r="F99" s="36">
        <f>F95</f>
        <v>0</v>
      </c>
      <c r="G99" s="36">
        <f>G95</f>
        <v>0</v>
      </c>
      <c r="H99" s="36">
        <f>SUM(D99:G99)</f>
        <v>6.05</v>
      </c>
    </row>
    <row r="100" spans="1:8" ht="24" customHeight="1">
      <c r="A100" s="69"/>
      <c r="B100" s="163" t="s">
        <v>51</v>
      </c>
      <c r="C100" s="163"/>
      <c r="D100" s="164"/>
      <c r="E100" s="164"/>
      <c r="F100" s="164"/>
      <c r="G100" s="164"/>
      <c r="H100" s="164"/>
    </row>
    <row r="101" spans="1:9" s="79" customFormat="1" ht="30.75" customHeight="1">
      <c r="A101" s="66">
        <v>13</v>
      </c>
      <c r="B101" s="76" t="s">
        <v>71</v>
      </c>
      <c r="C101" s="32" t="s">
        <v>52</v>
      </c>
      <c r="D101" s="48"/>
      <c r="E101" s="48"/>
      <c r="F101" s="48"/>
      <c r="G101" s="77">
        <f>ROUND((D97+E97)*1.4%,2)</f>
        <v>1.37</v>
      </c>
      <c r="H101" s="77">
        <f>G101</f>
        <v>1.37</v>
      </c>
      <c r="I101" s="78"/>
    </row>
    <row r="102" spans="1:9" s="79" customFormat="1" ht="22.5" customHeight="1">
      <c r="A102" s="66"/>
      <c r="B102" s="76"/>
      <c r="C102" s="103" t="s">
        <v>96</v>
      </c>
      <c r="D102" s="48"/>
      <c r="E102" s="48"/>
      <c r="F102" s="48"/>
      <c r="G102" s="77">
        <f>ROUND((D98+E98)*1.4%,2)</f>
        <v>1.29</v>
      </c>
      <c r="H102" s="77">
        <f>G102</f>
        <v>1.29</v>
      </c>
      <c r="I102" s="78"/>
    </row>
    <row r="103" spans="1:9" s="79" customFormat="1" ht="22.5" customHeight="1">
      <c r="A103" s="66"/>
      <c r="B103" s="76"/>
      <c r="C103" s="103" t="s">
        <v>97</v>
      </c>
      <c r="D103" s="48"/>
      <c r="E103" s="48"/>
      <c r="F103" s="48"/>
      <c r="G103" s="77">
        <f>ROUND((D99+E99)*1.4%,2)</f>
        <v>0.08</v>
      </c>
      <c r="H103" s="77">
        <f>G103</f>
        <v>0.08</v>
      </c>
      <c r="I103" s="78"/>
    </row>
    <row r="104" spans="1:9" ht="12.75" customHeight="1">
      <c r="A104" s="70"/>
      <c r="B104" s="71"/>
      <c r="C104" s="72" t="s">
        <v>55</v>
      </c>
      <c r="D104" s="80"/>
      <c r="E104" s="80"/>
      <c r="F104" s="58"/>
      <c r="G104" s="81">
        <f>G101</f>
        <v>1.37</v>
      </c>
      <c r="H104" s="82">
        <f>SUM(D104:G104)</f>
        <v>1.37</v>
      </c>
      <c r="I104" s="61"/>
    </row>
    <row r="105" spans="1:9" ht="12.75" customHeight="1">
      <c r="A105" s="70"/>
      <c r="B105" s="110"/>
      <c r="C105" s="103" t="s">
        <v>96</v>
      </c>
      <c r="D105" s="48"/>
      <c r="E105" s="48"/>
      <c r="F105" s="48"/>
      <c r="G105" s="33">
        <f>G102</f>
        <v>1.29</v>
      </c>
      <c r="H105" s="77">
        <f>SUM(D105:G105)</f>
        <v>1.29</v>
      </c>
      <c r="I105" s="61"/>
    </row>
    <row r="106" spans="1:9" ht="12.75" customHeight="1">
      <c r="A106" s="87"/>
      <c r="B106" s="111"/>
      <c r="C106" s="118" t="s">
        <v>97</v>
      </c>
      <c r="D106" s="112"/>
      <c r="E106" s="112"/>
      <c r="F106" s="112"/>
      <c r="G106" s="113">
        <f>G103</f>
        <v>0.08</v>
      </c>
      <c r="H106" s="114">
        <f>SUM(D106:G106)</f>
        <v>0.08</v>
      </c>
      <c r="I106" s="61"/>
    </row>
    <row r="107" spans="1:9" ht="27" customHeight="1">
      <c r="A107" s="66"/>
      <c r="B107" s="162" t="s">
        <v>53</v>
      </c>
      <c r="C107" s="162"/>
      <c r="D107" s="136" t="s">
        <v>21</v>
      </c>
      <c r="E107" s="136"/>
      <c r="F107" s="136"/>
      <c r="G107" s="136"/>
      <c r="H107" s="136"/>
      <c r="I107" s="61"/>
    </row>
    <row r="108" spans="1:8" ht="17.25" customHeight="1">
      <c r="A108" s="45"/>
      <c r="B108" s="125" t="s">
        <v>85</v>
      </c>
      <c r="C108" s="125"/>
      <c r="D108" s="125"/>
      <c r="E108" s="125"/>
      <c r="F108" s="125"/>
      <c r="G108" s="125"/>
      <c r="H108" s="125"/>
    </row>
    <row r="109" spans="1:9" ht="12.75">
      <c r="A109" s="66">
        <v>14</v>
      </c>
      <c r="B109" s="76" t="s">
        <v>72</v>
      </c>
      <c r="C109" s="32" t="s">
        <v>91</v>
      </c>
      <c r="D109" s="77"/>
      <c r="E109" s="77"/>
      <c r="F109" s="77"/>
      <c r="G109" s="33">
        <f>ROUND(G133/3.7,2)</f>
        <v>80.81</v>
      </c>
      <c r="H109" s="33">
        <f>G109</f>
        <v>80.81</v>
      </c>
      <c r="I109" s="28">
        <f>ROUND(372.46/1.18,2)</f>
        <v>315.64</v>
      </c>
    </row>
    <row r="110" spans="1:8" ht="12.75">
      <c r="A110" s="66"/>
      <c r="B110" s="76"/>
      <c r="C110" s="32"/>
      <c r="D110" s="77"/>
      <c r="E110" s="77"/>
      <c r="F110" s="77"/>
      <c r="G110" s="33">
        <f>G109</f>
        <v>80.81</v>
      </c>
      <c r="H110" s="33">
        <f>G110</f>
        <v>80.81</v>
      </c>
    </row>
    <row r="111" spans="1:8" ht="12.75" customHeight="1">
      <c r="A111" s="66"/>
      <c r="B111" s="76"/>
      <c r="C111" s="32"/>
      <c r="D111" s="77"/>
      <c r="E111" s="77"/>
      <c r="F111" s="77"/>
      <c r="G111" s="33"/>
      <c r="H111" s="33"/>
    </row>
    <row r="112" spans="1:8" ht="39" customHeight="1">
      <c r="A112" s="66">
        <v>15</v>
      </c>
      <c r="B112" s="76" t="s">
        <v>71</v>
      </c>
      <c r="C112" s="32" t="s">
        <v>44</v>
      </c>
      <c r="D112" s="77"/>
      <c r="E112" s="77"/>
      <c r="F112" s="77"/>
      <c r="G112" s="85">
        <f>ROUND((D97+E97)*0.2%,2)</f>
        <v>0.2</v>
      </c>
      <c r="H112" s="33">
        <f>G112</f>
        <v>0.2</v>
      </c>
    </row>
    <row r="113" spans="1:8" ht="19.5" customHeight="1">
      <c r="A113" s="66"/>
      <c r="B113" s="76"/>
      <c r="C113" s="103" t="s">
        <v>96</v>
      </c>
      <c r="D113" s="77"/>
      <c r="E113" s="77"/>
      <c r="F113" s="77"/>
      <c r="G113" s="85">
        <f>ROUND((D98+E98)*0.2%,2)+0.01</f>
        <v>0.19</v>
      </c>
      <c r="H113" s="33">
        <f>G113</f>
        <v>0.19</v>
      </c>
    </row>
    <row r="114" spans="1:8" ht="19.5" customHeight="1">
      <c r="A114" s="66"/>
      <c r="B114" s="76"/>
      <c r="C114" s="103" t="s">
        <v>97</v>
      </c>
      <c r="D114" s="77"/>
      <c r="E114" s="77"/>
      <c r="F114" s="77"/>
      <c r="G114" s="85">
        <f>ROUND((D99+E99)*0.2%,2)</f>
        <v>0.01</v>
      </c>
      <c r="H114" s="33">
        <f>G114</f>
        <v>0.01</v>
      </c>
    </row>
    <row r="115" spans="1:8" ht="12.75">
      <c r="A115" s="19"/>
      <c r="B115" s="83"/>
      <c r="C115" s="72" t="s">
        <v>56</v>
      </c>
      <c r="D115" s="74"/>
      <c r="E115" s="74"/>
      <c r="F115" s="74"/>
      <c r="G115" s="25">
        <f>G109+G112</f>
        <v>81.01</v>
      </c>
      <c r="H115" s="84">
        <f aca="true" t="shared" si="10" ref="H115:H123">SUM(D115:G115)</f>
        <v>81.01</v>
      </c>
    </row>
    <row r="116" spans="1:8" ht="12.75">
      <c r="A116" s="26"/>
      <c r="B116" s="27"/>
      <c r="C116" s="103" t="s">
        <v>96</v>
      </c>
      <c r="D116" s="23"/>
      <c r="E116" s="23"/>
      <c r="F116" s="23"/>
      <c r="G116" s="25">
        <f>G110+G113</f>
        <v>81</v>
      </c>
      <c r="H116" s="84">
        <f t="shared" si="10"/>
        <v>81</v>
      </c>
    </row>
    <row r="117" spans="1:8" ht="12.75">
      <c r="A117" s="26"/>
      <c r="B117" s="27"/>
      <c r="C117" s="103" t="s">
        <v>97</v>
      </c>
      <c r="D117" s="23"/>
      <c r="E117" s="23"/>
      <c r="F117" s="23"/>
      <c r="G117" s="25">
        <f>G111+G114</f>
        <v>0.01</v>
      </c>
      <c r="H117" s="84">
        <f t="shared" si="10"/>
        <v>0.01</v>
      </c>
    </row>
    <row r="118" spans="1:8" s="37" customFormat="1" ht="12.75">
      <c r="A118" s="26"/>
      <c r="B118" s="35"/>
      <c r="C118" s="30" t="s">
        <v>57</v>
      </c>
      <c r="D118" s="31">
        <f>D97</f>
        <v>94.21</v>
      </c>
      <c r="E118" s="31">
        <f>E97</f>
        <v>3.8</v>
      </c>
      <c r="F118" s="31"/>
      <c r="G118" s="31">
        <f>G97+G104+G115</f>
        <v>82.41</v>
      </c>
      <c r="H118" s="31">
        <f t="shared" si="10"/>
        <v>180.42</v>
      </c>
    </row>
    <row r="119" spans="1:8" s="37" customFormat="1" ht="12.75">
      <c r="A119" s="26"/>
      <c r="B119" s="35"/>
      <c r="C119" s="30"/>
      <c r="D119" s="31">
        <f aca="true" t="shared" si="11" ref="D119:F120">D98+D105+D116</f>
        <v>89.47</v>
      </c>
      <c r="E119" s="31">
        <f t="shared" si="11"/>
        <v>2.49</v>
      </c>
      <c r="F119" s="31">
        <f t="shared" si="11"/>
        <v>0</v>
      </c>
      <c r="G119" s="31">
        <f>G98+G105+G116</f>
        <v>82.32</v>
      </c>
      <c r="H119" s="31">
        <f t="shared" si="10"/>
        <v>174.28</v>
      </c>
    </row>
    <row r="120" spans="1:8" s="37" customFormat="1" ht="12.75">
      <c r="A120" s="26"/>
      <c r="B120" s="35"/>
      <c r="C120" s="30"/>
      <c r="D120" s="31">
        <f t="shared" si="11"/>
        <v>4.74</v>
      </c>
      <c r="E120" s="31">
        <f t="shared" si="11"/>
        <v>1.31</v>
      </c>
      <c r="F120" s="31">
        <f t="shared" si="11"/>
        <v>0</v>
      </c>
      <c r="G120" s="31">
        <f>G99+G106+G117</f>
        <v>0.09</v>
      </c>
      <c r="H120" s="31">
        <f t="shared" si="10"/>
        <v>6.14</v>
      </c>
    </row>
    <row r="121" spans="1:8" ht="39">
      <c r="A121" s="24">
        <v>16</v>
      </c>
      <c r="B121" s="20" t="s">
        <v>112</v>
      </c>
      <c r="C121" s="21" t="s">
        <v>31</v>
      </c>
      <c r="D121" s="22">
        <f aca="true" t="shared" si="12" ref="D121:E123">ROUND(D118*0.02,2)</f>
        <v>1.88</v>
      </c>
      <c r="E121" s="22">
        <f t="shared" si="12"/>
        <v>0.08</v>
      </c>
      <c r="F121" s="22"/>
      <c r="G121" s="22">
        <f>ROUND(G118*0.02,2)</f>
        <v>1.65</v>
      </c>
      <c r="H121" s="22">
        <f t="shared" si="10"/>
        <v>3.61</v>
      </c>
    </row>
    <row r="122" spans="1:8" s="117" customFormat="1" ht="12.75">
      <c r="A122" s="115"/>
      <c r="B122" s="116"/>
      <c r="C122" s="103" t="s">
        <v>96</v>
      </c>
      <c r="D122" s="22">
        <f t="shared" si="12"/>
        <v>1.79</v>
      </c>
      <c r="E122" s="22">
        <f t="shared" si="12"/>
        <v>0.05</v>
      </c>
      <c r="F122" s="22">
        <f>ROUND(F119*0.02,2)</f>
        <v>0</v>
      </c>
      <c r="G122" s="22">
        <f>ROUND(G119*0.02,2)</f>
        <v>1.65</v>
      </c>
      <c r="H122" s="22">
        <f t="shared" si="10"/>
        <v>3.49</v>
      </c>
    </row>
    <row r="123" spans="1:8" s="117" customFormat="1" ht="12.75" customHeight="1">
      <c r="A123" s="115"/>
      <c r="B123" s="116"/>
      <c r="C123" s="103" t="s">
        <v>97</v>
      </c>
      <c r="D123" s="22">
        <f t="shared" si="12"/>
        <v>0.09</v>
      </c>
      <c r="E123" s="22">
        <f t="shared" si="12"/>
        <v>0.03</v>
      </c>
      <c r="F123" s="22">
        <f>ROUND(F120*0.02,2)</f>
        <v>0</v>
      </c>
      <c r="G123" s="22">
        <f>ROUND(G120*0.02,2)</f>
        <v>0</v>
      </c>
      <c r="H123" s="22">
        <f t="shared" si="10"/>
        <v>0.12</v>
      </c>
    </row>
    <row r="124" spans="1:9" ht="26.25">
      <c r="A124" s="26"/>
      <c r="B124" s="27"/>
      <c r="C124" s="30" t="s">
        <v>32</v>
      </c>
      <c r="D124" s="31">
        <f>D121+D118</f>
        <v>96.09</v>
      </c>
      <c r="E124" s="31">
        <f>E121+E118</f>
        <v>3.88</v>
      </c>
      <c r="F124" s="31"/>
      <c r="G124" s="31">
        <f>G121+G118</f>
        <v>84.06</v>
      </c>
      <c r="H124" s="31">
        <f>H118+H121</f>
        <v>184.03</v>
      </c>
      <c r="I124" s="62"/>
    </row>
    <row r="125" spans="1:9" ht="12.75">
      <c r="A125" s="26"/>
      <c r="B125" s="27"/>
      <c r="C125" s="103" t="s">
        <v>96</v>
      </c>
      <c r="D125" s="31">
        <f aca="true" t="shared" si="13" ref="D125:G126">D122+D119</f>
        <v>91.26</v>
      </c>
      <c r="E125" s="31">
        <f t="shared" si="13"/>
        <v>2.54</v>
      </c>
      <c r="F125" s="31">
        <f t="shared" si="13"/>
        <v>0</v>
      </c>
      <c r="G125" s="31">
        <f t="shared" si="13"/>
        <v>83.97</v>
      </c>
      <c r="H125" s="31">
        <f>H119+H122</f>
        <v>177.77</v>
      </c>
      <c r="I125" s="62"/>
    </row>
    <row r="126" spans="1:9" ht="12.75">
      <c r="A126" s="26"/>
      <c r="B126" s="27"/>
      <c r="C126" s="103" t="s">
        <v>97</v>
      </c>
      <c r="D126" s="31">
        <f t="shared" si="13"/>
        <v>4.83</v>
      </c>
      <c r="E126" s="31">
        <f t="shared" si="13"/>
        <v>1.34</v>
      </c>
      <c r="F126" s="31">
        <f t="shared" si="13"/>
        <v>0</v>
      </c>
      <c r="G126" s="31">
        <f t="shared" si="13"/>
        <v>0.09</v>
      </c>
      <c r="H126" s="31">
        <f>H120+H123</f>
        <v>6.26</v>
      </c>
      <c r="I126" s="62"/>
    </row>
    <row r="127" spans="1:8" ht="26.25" customHeight="1">
      <c r="A127" s="26"/>
      <c r="B127" s="27"/>
      <c r="C127" s="30" t="s">
        <v>76</v>
      </c>
      <c r="D127" s="31"/>
      <c r="E127" s="31"/>
      <c r="F127" s="31"/>
      <c r="G127" s="31"/>
      <c r="H127" s="31"/>
    </row>
    <row r="128" spans="1:13" ht="127.5" customHeight="1">
      <c r="A128" s="147">
        <v>17</v>
      </c>
      <c r="B128" s="140" t="s">
        <v>79</v>
      </c>
      <c r="C128" s="137" t="s">
        <v>109</v>
      </c>
      <c r="D128" s="153">
        <f>ROUND((D125*I128)+(D126*J129),2)</f>
        <v>585.37</v>
      </c>
      <c r="E128" s="150">
        <f>ROUND((E125-'К=0,8'!C6/1000*1.015*1.02+'К=0,8'!C6/1000*0.8*1.015*1.02)*I128+(E126*J129),2)</f>
        <v>20.87</v>
      </c>
      <c r="F128" s="153"/>
      <c r="G128" s="156">
        <f>ROUND(((G124-G38*1.02)-G109)*K130,2)</f>
        <v>29.07</v>
      </c>
      <c r="H128" s="153">
        <f>D128+E128+F128+G128</f>
        <v>635.31</v>
      </c>
      <c r="I128" s="28">
        <v>6.11</v>
      </c>
      <c r="L128" s="28">
        <f>ROUND((E125-(1.86*1.015*1.02)+(1.86*0.8*1.015*1.02))*I128+(E126*J129),2)</f>
        <v>20.87</v>
      </c>
      <c r="M128" s="28">
        <f>ROUND((2.54-(1.86*1.015*1.02)+(1.86*0.8*1.015*1.02))*I128,2)</f>
        <v>13.17</v>
      </c>
    </row>
    <row r="129" spans="1:12" ht="12.75">
      <c r="A129" s="148"/>
      <c r="B129" s="141"/>
      <c r="C129" s="138"/>
      <c r="D129" s="154"/>
      <c r="E129" s="151"/>
      <c r="F129" s="154"/>
      <c r="G129" s="157"/>
      <c r="H129" s="154"/>
      <c r="J129" s="28">
        <v>5.75</v>
      </c>
      <c r="L129" s="28">
        <f>ROUND((E125-1.86+1.86*0.8)*I128+(E126*J129),2)</f>
        <v>20.95</v>
      </c>
    </row>
    <row r="130" spans="1:11" ht="12.75">
      <c r="A130" s="148"/>
      <c r="B130" s="141"/>
      <c r="C130" s="138"/>
      <c r="D130" s="154"/>
      <c r="E130" s="151"/>
      <c r="F130" s="154"/>
      <c r="G130" s="157"/>
      <c r="H130" s="154"/>
      <c r="K130" s="28">
        <v>9.03</v>
      </c>
    </row>
    <row r="131" spans="1:8" ht="18" customHeight="1">
      <c r="A131" s="149"/>
      <c r="B131" s="142"/>
      <c r="C131" s="139"/>
      <c r="D131" s="155"/>
      <c r="E131" s="152"/>
      <c r="F131" s="155"/>
      <c r="G131" s="158"/>
      <c r="H131" s="155"/>
    </row>
    <row r="132" spans="1:8" ht="12.75">
      <c r="A132" s="24"/>
      <c r="B132" s="39"/>
      <c r="C132" s="21" t="s">
        <v>110</v>
      </c>
      <c r="D132" s="22"/>
      <c r="E132" s="25"/>
      <c r="F132" s="25"/>
      <c r="G132" s="68">
        <f>ROUND((G38*1.266*1.02)*3.76,2)</f>
        <v>0.15</v>
      </c>
      <c r="H132" s="22"/>
    </row>
    <row r="133" spans="1:8" ht="12.75">
      <c r="A133" s="24">
        <v>18</v>
      </c>
      <c r="B133" s="20" t="s">
        <v>72</v>
      </c>
      <c r="C133" s="21" t="s">
        <v>43</v>
      </c>
      <c r="D133" s="22"/>
      <c r="E133" s="25"/>
      <c r="F133" s="25"/>
      <c r="G133" s="25">
        <v>298.99</v>
      </c>
      <c r="H133" s="22">
        <f>G133</f>
        <v>298.99</v>
      </c>
    </row>
    <row r="134" spans="1:8" ht="12.75" customHeight="1" hidden="1">
      <c r="A134" s="24">
        <v>22</v>
      </c>
      <c r="B134" s="20" t="s">
        <v>30</v>
      </c>
      <c r="C134" s="21" t="s">
        <v>33</v>
      </c>
      <c r="D134" s="25"/>
      <c r="E134" s="25"/>
      <c r="F134" s="25"/>
      <c r="G134" s="22">
        <v>0</v>
      </c>
      <c r="H134" s="22">
        <f>G134</f>
        <v>0</v>
      </c>
    </row>
    <row r="135" spans="1:8" ht="12.75" customHeight="1" hidden="1">
      <c r="A135" s="24">
        <v>27</v>
      </c>
      <c r="B135" s="20" t="s">
        <v>34</v>
      </c>
      <c r="C135" s="21" t="s">
        <v>35</v>
      </c>
      <c r="D135" s="22"/>
      <c r="E135" s="23"/>
      <c r="F135" s="25"/>
      <c r="G135" s="25">
        <v>0</v>
      </c>
      <c r="H135" s="22">
        <f>E135+D135+F135+G135</f>
        <v>0</v>
      </c>
    </row>
    <row r="136" spans="1:8" ht="12.75" customHeight="1" hidden="1">
      <c r="A136" s="26">
        <v>28</v>
      </c>
      <c r="B136" s="20" t="s">
        <v>28</v>
      </c>
      <c r="C136" s="21" t="s">
        <v>36</v>
      </c>
      <c r="D136" s="22"/>
      <c r="E136" s="23"/>
      <c r="F136" s="23"/>
      <c r="G136" s="25">
        <v>0</v>
      </c>
      <c r="H136" s="29">
        <f>D136+E136+F136+G136</f>
        <v>0</v>
      </c>
    </row>
    <row r="137" spans="1:8" s="37" customFormat="1" ht="12.75" customHeight="1">
      <c r="A137" s="24"/>
      <c r="B137" s="40"/>
      <c r="C137" s="30" t="s">
        <v>77</v>
      </c>
      <c r="D137" s="38">
        <f>SUM(D128:D131)</f>
        <v>585.37</v>
      </c>
      <c r="E137" s="38">
        <f>SUM(E128:E131)</f>
        <v>20.87</v>
      </c>
      <c r="F137" s="38"/>
      <c r="G137" s="38">
        <f>SUM(G128:G136)</f>
        <v>328.21</v>
      </c>
      <c r="H137" s="31">
        <f>SUM(D137:G137)</f>
        <v>934.45</v>
      </c>
    </row>
    <row r="138" spans="1:8" ht="31.5" customHeight="1">
      <c r="A138" s="24">
        <v>19</v>
      </c>
      <c r="B138" s="20" t="s">
        <v>37</v>
      </c>
      <c r="C138" s="21" t="s">
        <v>111</v>
      </c>
      <c r="D138" s="22">
        <f>ROUND(D137*0.18,2)</f>
        <v>105.37</v>
      </c>
      <c r="E138" s="22">
        <f>ROUND(E137*0.18,2)</f>
        <v>3.76</v>
      </c>
      <c r="F138" s="22"/>
      <c r="G138" s="22">
        <f>ROUND((G137-G133)*0.18,2)</f>
        <v>5.26</v>
      </c>
      <c r="H138" s="22">
        <f>SUM(D138:G138)</f>
        <v>114.39</v>
      </c>
    </row>
    <row r="139" spans="1:9" ht="26.25" customHeight="1">
      <c r="A139" s="41"/>
      <c r="B139" s="42"/>
      <c r="C139" s="43" t="s">
        <v>78</v>
      </c>
      <c r="D139" s="44">
        <f>D137+D138</f>
        <v>690.74</v>
      </c>
      <c r="E139" s="44">
        <f>E137+E138</f>
        <v>24.63</v>
      </c>
      <c r="F139" s="44"/>
      <c r="G139" s="44">
        <f>G137+G138</f>
        <v>333.47</v>
      </c>
      <c r="H139" s="44">
        <f>SUM(D139:G139)</f>
        <v>1048.84</v>
      </c>
      <c r="I139" s="61"/>
    </row>
    <row r="140" spans="1:8" ht="12.75">
      <c r="A140" s="45"/>
      <c r="B140" s="46"/>
      <c r="C140" s="47" t="s">
        <v>58</v>
      </c>
      <c r="D140" s="48"/>
      <c r="E140" s="48"/>
      <c r="F140" s="48"/>
      <c r="G140" s="48"/>
      <c r="H140" s="48">
        <f>ROUND(H139/0.02925,2)</f>
        <v>35857.78</v>
      </c>
    </row>
    <row r="141" spans="1:9" s="64" customFormat="1" ht="60.75" customHeight="1">
      <c r="A141" s="135" t="s">
        <v>42</v>
      </c>
      <c r="B141" s="135"/>
      <c r="C141" s="49" t="s">
        <v>39</v>
      </c>
      <c r="D141" s="50"/>
      <c r="E141" s="51"/>
      <c r="F141" s="52" t="s">
        <v>40</v>
      </c>
      <c r="G141" s="50"/>
      <c r="H141" s="50"/>
      <c r="I141" s="63"/>
    </row>
    <row r="142" spans="1:9" s="64" customFormat="1" ht="12.75">
      <c r="A142" s="53"/>
      <c r="C142" s="54"/>
      <c r="D142" s="50"/>
      <c r="E142" s="50"/>
      <c r="F142" s="50"/>
      <c r="G142" s="50"/>
      <c r="H142" s="50"/>
      <c r="I142" s="63"/>
    </row>
    <row r="143" spans="1:8" s="64" customFormat="1" ht="12.75">
      <c r="A143" s="134"/>
      <c r="B143" s="134"/>
      <c r="C143" s="56" t="s">
        <v>38</v>
      </c>
      <c r="E143" s="57"/>
      <c r="F143" s="56" t="s">
        <v>41</v>
      </c>
      <c r="G143" s="58"/>
      <c r="H143" s="58"/>
    </row>
    <row r="144" spans="3:8" s="64" customFormat="1" ht="12.75">
      <c r="C144" s="56"/>
      <c r="E144" s="58"/>
      <c r="F144" s="58"/>
      <c r="G144" s="58"/>
      <c r="H144" s="58"/>
    </row>
    <row r="145" spans="2:8" s="64" customFormat="1" ht="12.75">
      <c r="B145" s="55" t="s">
        <v>1</v>
      </c>
      <c r="C145" s="56" t="s">
        <v>108</v>
      </c>
      <c r="D145" s="58"/>
      <c r="E145" s="57"/>
      <c r="F145" s="58" t="s">
        <v>73</v>
      </c>
      <c r="G145" s="58"/>
      <c r="H145" s="58"/>
    </row>
    <row r="146" spans="1:8" s="64" customFormat="1" ht="12.75">
      <c r="A146" s="53"/>
      <c r="C146" s="56"/>
      <c r="D146" s="58"/>
      <c r="E146" s="58"/>
      <c r="F146" s="58"/>
      <c r="G146" s="58"/>
      <c r="H146" s="58"/>
    </row>
    <row r="147" spans="1:8" ht="25.5" customHeight="1">
      <c r="A147" s="28"/>
      <c r="B147" s="28"/>
      <c r="C147" s="28"/>
      <c r="D147" s="28"/>
      <c r="E147" s="28"/>
      <c r="F147" s="28"/>
      <c r="G147" s="28"/>
      <c r="H147" s="28"/>
    </row>
    <row r="148" spans="1:8" ht="17.25" customHeight="1">
      <c r="A148" s="28"/>
      <c r="B148" s="28"/>
      <c r="C148" s="28"/>
      <c r="D148" s="28"/>
      <c r="E148" s="28"/>
      <c r="F148" s="28"/>
      <c r="G148" s="28"/>
      <c r="H148" s="28"/>
    </row>
    <row r="149" spans="1:8" ht="12.75" customHeight="1">
      <c r="A149" s="28"/>
      <c r="B149" s="28"/>
      <c r="C149" s="28"/>
      <c r="D149" s="28"/>
      <c r="E149" s="28"/>
      <c r="F149" s="28"/>
      <c r="G149" s="28"/>
      <c r="H149" s="28"/>
    </row>
    <row r="150" spans="1:8" ht="12.75" customHeight="1">
      <c r="A150" s="28"/>
      <c r="B150" s="28"/>
      <c r="C150" s="28"/>
      <c r="D150" s="28"/>
      <c r="E150" s="28"/>
      <c r="F150" s="28"/>
      <c r="G150" s="28"/>
      <c r="H150" s="28"/>
    </row>
    <row r="151" spans="1:8" ht="12.75" customHeight="1">
      <c r="A151" s="28"/>
      <c r="B151" s="28"/>
      <c r="C151" s="28"/>
      <c r="D151" s="28"/>
      <c r="E151" s="28"/>
      <c r="F151" s="28"/>
      <c r="G151" s="28"/>
      <c r="H151" s="28"/>
    </row>
    <row r="152" spans="1:8" ht="17.25" customHeight="1">
      <c r="A152" s="28"/>
      <c r="B152" s="28"/>
      <c r="C152" s="28"/>
      <c r="D152" s="28"/>
      <c r="E152" s="28"/>
      <c r="F152" s="28"/>
      <c r="G152" s="28"/>
      <c r="H152" s="28"/>
    </row>
    <row r="153" spans="1:8" ht="18" customHeight="1">
      <c r="A153" s="28"/>
      <c r="B153" s="28"/>
      <c r="C153" s="28"/>
      <c r="D153" s="28"/>
      <c r="E153" s="28"/>
      <c r="F153" s="28"/>
      <c r="G153" s="28"/>
      <c r="H153" s="28"/>
    </row>
    <row r="154" spans="1:8" ht="27.75" customHeight="1">
      <c r="A154" s="28"/>
      <c r="B154" s="28"/>
      <c r="C154" s="28"/>
      <c r="D154" s="28"/>
      <c r="E154" s="28"/>
      <c r="F154" s="28"/>
      <c r="G154" s="28"/>
      <c r="H154" s="28"/>
    </row>
    <row r="155" spans="1:8" ht="21" customHeight="1">
      <c r="A155" s="28"/>
      <c r="B155" s="28"/>
      <c r="C155" s="28"/>
      <c r="D155" s="28"/>
      <c r="E155" s="28"/>
      <c r="F155" s="28"/>
      <c r="G155" s="28"/>
      <c r="H155" s="28"/>
    </row>
    <row r="156" spans="1:8" ht="89.25" customHeight="1">
      <c r="A156" s="28"/>
      <c r="B156" s="28"/>
      <c r="C156" s="28"/>
      <c r="D156" s="28"/>
      <c r="E156" s="28"/>
      <c r="F156" s="28"/>
      <c r="G156" s="28"/>
      <c r="H156" s="28"/>
    </row>
    <row r="157" spans="1:8" ht="37.5" customHeight="1">
      <c r="A157" s="28"/>
      <c r="B157" s="28"/>
      <c r="C157" s="28"/>
      <c r="D157" s="28"/>
      <c r="E157" s="28"/>
      <c r="F157" s="28"/>
      <c r="G157" s="28"/>
      <c r="H157" s="28"/>
    </row>
    <row r="158" spans="1:8" ht="21" customHeight="1">
      <c r="A158" s="28"/>
      <c r="B158" s="28"/>
      <c r="C158" s="28"/>
      <c r="D158" s="28"/>
      <c r="E158" s="28"/>
      <c r="F158" s="28"/>
      <c r="G158" s="28"/>
      <c r="H158" s="28"/>
    </row>
    <row r="159" spans="1:8" ht="21" customHeight="1">
      <c r="A159" s="28"/>
      <c r="B159" s="28"/>
      <c r="C159" s="28"/>
      <c r="D159" s="28"/>
      <c r="E159" s="28"/>
      <c r="F159" s="28"/>
      <c r="G159" s="28"/>
      <c r="H159" s="28"/>
    </row>
    <row r="160" spans="1:8" ht="21" customHeight="1">
      <c r="A160" s="28"/>
      <c r="B160" s="28"/>
      <c r="C160" s="28"/>
      <c r="D160" s="28"/>
      <c r="E160" s="28"/>
      <c r="F160" s="28"/>
      <c r="G160" s="28"/>
      <c r="H160" s="28"/>
    </row>
    <row r="161" spans="1:8" ht="12.75">
      <c r="A161" s="28"/>
      <c r="B161" s="28"/>
      <c r="C161" s="28"/>
      <c r="D161" s="28"/>
      <c r="E161" s="28"/>
      <c r="F161" s="28"/>
      <c r="G161" s="28"/>
      <c r="H161" s="28"/>
    </row>
    <row r="162" spans="1:8" ht="12.75">
      <c r="A162" s="28"/>
      <c r="B162" s="28"/>
      <c r="C162" s="28"/>
      <c r="D162" s="28"/>
      <c r="E162" s="28"/>
      <c r="F162" s="28"/>
      <c r="G162" s="28"/>
      <c r="H162" s="28"/>
    </row>
    <row r="163" spans="1:8" ht="12.75">
      <c r="A163" s="28"/>
      <c r="B163" s="28"/>
      <c r="C163" s="28"/>
      <c r="D163" s="28"/>
      <c r="E163" s="28"/>
      <c r="F163" s="28"/>
      <c r="G163" s="28"/>
      <c r="H163" s="28"/>
    </row>
    <row r="164" spans="1:8" ht="12.75">
      <c r="A164" s="28"/>
      <c r="B164" s="28"/>
      <c r="C164" s="28"/>
      <c r="D164" s="28"/>
      <c r="E164" s="28"/>
      <c r="F164" s="28"/>
      <c r="G164" s="28"/>
      <c r="H164" s="28"/>
    </row>
    <row r="165" spans="1:8" ht="12.75">
      <c r="A165" s="28"/>
      <c r="B165" s="28"/>
      <c r="C165" s="28"/>
      <c r="D165" s="28"/>
      <c r="E165" s="28"/>
      <c r="F165" s="28"/>
      <c r="G165" s="28"/>
      <c r="H165" s="28"/>
    </row>
    <row r="166" spans="1:8" ht="12.75">
      <c r="A166" s="28"/>
      <c r="B166" s="28"/>
      <c r="C166" s="28"/>
      <c r="D166" s="28"/>
      <c r="E166" s="28"/>
      <c r="F166" s="28"/>
      <c r="G166" s="28"/>
      <c r="H166" s="28"/>
    </row>
    <row r="167" spans="1:8" ht="12.75">
      <c r="A167" s="28"/>
      <c r="B167" s="28"/>
      <c r="C167" s="28"/>
      <c r="D167" s="28"/>
      <c r="E167" s="28"/>
      <c r="F167" s="28"/>
      <c r="G167" s="28"/>
      <c r="H167" s="28"/>
    </row>
    <row r="168" spans="1:8" ht="12.75">
      <c r="A168" s="28"/>
      <c r="B168" s="28"/>
      <c r="C168" s="28"/>
      <c r="D168" s="28"/>
      <c r="E168" s="28"/>
      <c r="F168" s="28"/>
      <c r="G168" s="28"/>
      <c r="H168" s="28"/>
    </row>
    <row r="169" spans="1:8" ht="12.75">
      <c r="A169" s="28"/>
      <c r="B169" s="28"/>
      <c r="C169" s="28"/>
      <c r="D169" s="28"/>
      <c r="E169" s="28"/>
      <c r="F169" s="28"/>
      <c r="G169" s="28"/>
      <c r="H169" s="28"/>
    </row>
    <row r="170" spans="1:8" ht="12.75">
      <c r="A170" s="28"/>
      <c r="B170" s="28"/>
      <c r="C170" s="28"/>
      <c r="D170" s="28"/>
      <c r="E170" s="28"/>
      <c r="F170" s="28"/>
      <c r="G170" s="28"/>
      <c r="H170" s="28"/>
    </row>
    <row r="171" spans="1:8" ht="12.75">
      <c r="A171" s="28"/>
      <c r="B171" s="28"/>
      <c r="C171" s="28"/>
      <c r="D171" s="28"/>
      <c r="E171" s="28"/>
      <c r="F171" s="28"/>
      <c r="G171" s="28"/>
      <c r="H171" s="28"/>
    </row>
    <row r="172" spans="1:8" ht="12.75">
      <c r="A172" s="28"/>
      <c r="B172" s="28"/>
      <c r="C172" s="28"/>
      <c r="D172" s="28"/>
      <c r="E172" s="28"/>
      <c r="F172" s="28"/>
      <c r="G172" s="28"/>
      <c r="H172" s="28"/>
    </row>
    <row r="173" spans="1:8" ht="12.75">
      <c r="A173" s="28"/>
      <c r="B173" s="28"/>
      <c r="C173" s="28"/>
      <c r="D173" s="28"/>
      <c r="E173" s="28"/>
      <c r="F173" s="28"/>
      <c r="G173" s="28"/>
      <c r="H173" s="28"/>
    </row>
    <row r="174" spans="1:8" ht="12.75">
      <c r="A174" s="28"/>
      <c r="B174" s="28"/>
      <c r="C174" s="28"/>
      <c r="D174" s="28"/>
      <c r="E174" s="28"/>
      <c r="F174" s="28"/>
      <c r="G174" s="28"/>
      <c r="H174" s="28"/>
    </row>
    <row r="175" spans="1:8" ht="12.75">
      <c r="A175" s="28"/>
      <c r="B175" s="28"/>
      <c r="C175" s="28"/>
      <c r="D175" s="28"/>
      <c r="E175" s="28"/>
      <c r="F175" s="28"/>
      <c r="G175" s="28"/>
      <c r="H175" s="28"/>
    </row>
    <row r="176" spans="1:8" ht="12.75">
      <c r="A176" s="28"/>
      <c r="B176" s="28"/>
      <c r="C176" s="28"/>
      <c r="D176" s="28"/>
      <c r="E176" s="28"/>
      <c r="F176" s="28"/>
      <c r="G176" s="28"/>
      <c r="H176" s="28"/>
    </row>
    <row r="177" spans="1:8" ht="12.75">
      <c r="A177" s="28"/>
      <c r="B177" s="28"/>
      <c r="C177" s="28"/>
      <c r="D177" s="28"/>
      <c r="E177" s="28"/>
      <c r="F177" s="28"/>
      <c r="G177" s="28"/>
      <c r="H177" s="28"/>
    </row>
    <row r="178" spans="1:8" ht="12.75">
      <c r="A178" s="28"/>
      <c r="B178" s="28"/>
      <c r="C178" s="28"/>
      <c r="D178" s="28"/>
      <c r="E178" s="28"/>
      <c r="F178" s="28"/>
      <c r="G178" s="28"/>
      <c r="H178" s="28"/>
    </row>
    <row r="179" spans="1:8" ht="12.75">
      <c r="A179" s="28"/>
      <c r="B179" s="28"/>
      <c r="C179" s="28"/>
      <c r="D179" s="28"/>
      <c r="E179" s="28"/>
      <c r="F179" s="28"/>
      <c r="G179" s="28"/>
      <c r="H179" s="28"/>
    </row>
    <row r="180" spans="1:8" ht="12.75">
      <c r="A180" s="28"/>
      <c r="B180" s="28"/>
      <c r="C180" s="28"/>
      <c r="D180" s="28"/>
      <c r="E180" s="28"/>
      <c r="F180" s="28"/>
      <c r="G180" s="28"/>
      <c r="H180" s="28"/>
    </row>
    <row r="181" spans="1:8" ht="12.75">
      <c r="A181" s="28"/>
      <c r="B181" s="28"/>
      <c r="C181" s="28"/>
      <c r="D181" s="28"/>
      <c r="E181" s="28"/>
      <c r="F181" s="28"/>
      <c r="G181" s="28"/>
      <c r="H181" s="28"/>
    </row>
    <row r="182" spans="1:8" ht="12.75">
      <c r="A182" s="28"/>
      <c r="B182" s="28"/>
      <c r="C182" s="28"/>
      <c r="D182" s="28"/>
      <c r="E182" s="28"/>
      <c r="F182" s="28"/>
      <c r="G182" s="28"/>
      <c r="H182" s="28"/>
    </row>
    <row r="183" spans="1:8" ht="12.75">
      <c r="A183" s="28"/>
      <c r="B183" s="28"/>
      <c r="C183" s="28"/>
      <c r="D183" s="28"/>
      <c r="E183" s="28"/>
      <c r="F183" s="28"/>
      <c r="G183" s="28"/>
      <c r="H183" s="28"/>
    </row>
    <row r="184" spans="1:8" ht="12.75">
      <c r="A184" s="28"/>
      <c r="B184" s="28"/>
      <c r="C184" s="28"/>
      <c r="D184" s="28"/>
      <c r="E184" s="28"/>
      <c r="F184" s="28"/>
      <c r="G184" s="28"/>
      <c r="H184" s="28"/>
    </row>
    <row r="185" spans="1:8" ht="12.75">
      <c r="A185" s="28"/>
      <c r="B185" s="28"/>
      <c r="C185" s="28"/>
      <c r="D185" s="28"/>
      <c r="E185" s="28"/>
      <c r="F185" s="28"/>
      <c r="G185" s="28"/>
      <c r="H185" s="28"/>
    </row>
    <row r="186" spans="1:8" ht="12.75">
      <c r="A186" s="28"/>
      <c r="B186" s="28"/>
      <c r="C186" s="28"/>
      <c r="D186" s="28"/>
      <c r="E186" s="28"/>
      <c r="F186" s="28"/>
      <c r="G186" s="28"/>
      <c r="H186" s="28"/>
    </row>
    <row r="187" spans="1:8" ht="12.75">
      <c r="A187" s="28"/>
      <c r="B187" s="28"/>
      <c r="C187" s="28"/>
      <c r="D187" s="28"/>
      <c r="E187" s="28"/>
      <c r="F187" s="28"/>
      <c r="G187" s="28"/>
      <c r="H187" s="28"/>
    </row>
    <row r="188" spans="1:8" ht="12.75">
      <c r="A188" s="28"/>
      <c r="B188" s="28"/>
      <c r="C188" s="28"/>
      <c r="D188" s="28"/>
      <c r="E188" s="28"/>
      <c r="F188" s="28"/>
      <c r="G188" s="28"/>
      <c r="H188" s="28"/>
    </row>
    <row r="189" spans="1:8" ht="12.75">
      <c r="A189" s="28"/>
      <c r="B189" s="28"/>
      <c r="C189" s="28"/>
      <c r="D189" s="28"/>
      <c r="E189" s="28"/>
      <c r="F189" s="28"/>
      <c r="G189" s="28"/>
      <c r="H189" s="28"/>
    </row>
    <row r="190" spans="1:8" ht="12.75">
      <c r="A190" s="28"/>
      <c r="B190" s="28"/>
      <c r="C190" s="28"/>
      <c r="D190" s="28"/>
      <c r="E190" s="28"/>
      <c r="F190" s="28"/>
      <c r="G190" s="28"/>
      <c r="H190" s="28"/>
    </row>
    <row r="191" spans="1:8" ht="12.75">
      <c r="A191" s="28"/>
      <c r="B191" s="28"/>
      <c r="C191" s="28"/>
      <c r="D191" s="28"/>
      <c r="E191" s="28"/>
      <c r="F191" s="28"/>
      <c r="G191" s="28"/>
      <c r="H191" s="28"/>
    </row>
    <row r="192" spans="1:8" ht="12.75">
      <c r="A192" s="28"/>
      <c r="B192" s="28"/>
      <c r="C192" s="28"/>
      <c r="D192" s="28"/>
      <c r="E192" s="28"/>
      <c r="F192" s="28"/>
      <c r="G192" s="28"/>
      <c r="H192" s="28"/>
    </row>
    <row r="193" spans="1:8" ht="12.75">
      <c r="A193" s="28"/>
      <c r="B193" s="28"/>
      <c r="C193" s="28"/>
      <c r="D193" s="28"/>
      <c r="E193" s="28"/>
      <c r="F193" s="28"/>
      <c r="G193" s="28"/>
      <c r="H193" s="28"/>
    </row>
    <row r="194" spans="1:8" ht="12.75">
      <c r="A194" s="28"/>
      <c r="B194" s="28"/>
      <c r="C194" s="28"/>
      <c r="D194" s="28"/>
      <c r="E194" s="28"/>
      <c r="F194" s="28"/>
      <c r="G194" s="28"/>
      <c r="H194" s="28"/>
    </row>
    <row r="195" spans="1:8" ht="12.75">
      <c r="A195" s="28"/>
      <c r="B195" s="28"/>
      <c r="C195" s="28"/>
      <c r="D195" s="28"/>
      <c r="E195" s="28"/>
      <c r="F195" s="28"/>
      <c r="G195" s="28"/>
      <c r="H195" s="28"/>
    </row>
    <row r="196" spans="1:8" ht="12.75">
      <c r="A196" s="28"/>
      <c r="B196" s="28"/>
      <c r="C196" s="28"/>
      <c r="D196" s="28"/>
      <c r="E196" s="28"/>
      <c r="F196" s="28"/>
      <c r="G196" s="28"/>
      <c r="H196" s="28"/>
    </row>
  </sheetData>
  <sheetProtection selectLockedCells="1" selectUnlockedCells="1"/>
  <mergeCells count="40">
    <mergeCell ref="B108:H108"/>
    <mergeCell ref="D86:H86"/>
    <mergeCell ref="D96:H96"/>
    <mergeCell ref="B107:C107"/>
    <mergeCell ref="B100:C100"/>
    <mergeCell ref="D128:D131"/>
    <mergeCell ref="D100:H100"/>
    <mergeCell ref="A128:A131"/>
    <mergeCell ref="E128:E131"/>
    <mergeCell ref="F128:F131"/>
    <mergeCell ref="G128:G131"/>
    <mergeCell ref="H128:H131"/>
    <mergeCell ref="B41:H41"/>
    <mergeCell ref="B63:C63"/>
    <mergeCell ref="D63:H63"/>
    <mergeCell ref="D66:H66"/>
    <mergeCell ref="D73:H73"/>
    <mergeCell ref="A143:B143"/>
    <mergeCell ref="A141:B141"/>
    <mergeCell ref="D107:H107"/>
    <mergeCell ref="C128:C131"/>
    <mergeCell ref="B128:B131"/>
    <mergeCell ref="A20:A23"/>
    <mergeCell ref="B20:B23"/>
    <mergeCell ref="C20:C23"/>
    <mergeCell ref="D20:G20"/>
    <mergeCell ref="H20:H23"/>
    <mergeCell ref="D21:D23"/>
    <mergeCell ref="E21:E23"/>
    <mergeCell ref="F21:F23"/>
    <mergeCell ref="G21:G23"/>
    <mergeCell ref="D74:H74"/>
    <mergeCell ref="C14:H14"/>
    <mergeCell ref="B74:C74"/>
    <mergeCell ref="B78:C78"/>
    <mergeCell ref="D78:H78"/>
    <mergeCell ref="D81:H81"/>
    <mergeCell ref="B86:C86"/>
    <mergeCell ref="B96:C96"/>
    <mergeCell ref="B25:H25"/>
  </mergeCells>
  <printOptions/>
  <pageMargins left="0.39375" right="0.39375" top="0.8270833333333333" bottom="0.4722222222222222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2014-12-19T09:00:53Z</cp:lastPrinted>
  <dcterms:created xsi:type="dcterms:W3CDTF">2013-08-26T07:48:38Z</dcterms:created>
  <dcterms:modified xsi:type="dcterms:W3CDTF">2014-12-19T09:06:14Z</dcterms:modified>
  <cp:category/>
  <cp:version/>
  <cp:contentType/>
  <cp:contentStatus/>
</cp:coreProperties>
</file>